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Terviseamet/Paldiski mnt 81/Muudatus nr 8/"/>
    </mc:Choice>
  </mc:AlternateContent>
  <xr:revisionPtr revIDLastSave="8" documentId="8_{9885955E-4D03-4638-B21B-E4FA9E593007}" xr6:coauthVersionLast="47" xr6:coauthVersionMax="47" xr10:uidLastSave="{456BB95F-60A2-4A59-ADD0-F38B4CD74203}"/>
  <workbookProtection workbookAlgorithmName="SHA-512" workbookHashValue="WIwDSYkTVG7wN/iM8gM8dDvSeK3+bxgdo11g2AwZWRqS+9Mwyik4fWgsjF5kynVDl6c/8xw/AsAik9ixDTtaxg==" workbookSaltValue="sP8wtVmcWzx2cfd2rRbX1A==" workbookSpinCount="100000" lockStructure="1"/>
  <bookViews>
    <workbookView xWindow="31650" yWindow="-495" windowWidth="34695" windowHeight="18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BA8" i="11"/>
  <c r="AZ8" i="1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AZ7"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3" i="11" l="1"/>
  <c r="BA5" i="1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4" i="11" l="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G6" i="4" s="1"/>
  <c r="I5" i="4"/>
  <c r="AU2" i="11"/>
  <c r="AB2" i="11"/>
  <c r="E151" i="4"/>
  <c r="E148" i="4"/>
  <c r="E145" i="4"/>
  <c r="E154" i="4"/>
  <c r="E153" i="4"/>
  <c r="E147" i="4"/>
  <c r="E149" i="4"/>
  <c r="E152" i="4"/>
  <c r="G14" i="4"/>
  <c r="F14" i="4"/>
  <c r="G32" i="4"/>
  <c r="F32" i="4"/>
  <c r="G5" i="4"/>
  <c r="F5" i="4"/>
  <c r="G41" i="4"/>
  <c r="D41" i="4"/>
  <c r="F41" i="4"/>
  <c r="G23" i="4"/>
  <c r="F23" i="4"/>
  <c r="C51" i="4"/>
  <c r="C42" i="4"/>
  <c r="C24" i="4"/>
  <c r="C15" i="4"/>
  <c r="C33" i="4"/>
  <c r="F6" i="4"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G10" i="4" l="1"/>
  <c r="F10" i="4"/>
  <c r="AZ33" i="11"/>
  <c r="BA33" i="11"/>
  <c r="I18" i="4"/>
  <c r="C20" i="4"/>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I37" i="4" s="1"/>
  <c r="G20" i="4"/>
  <c r="F20" i="4"/>
  <c r="AZ34" i="11"/>
  <c r="BA34" i="11"/>
  <c r="BC5" i="11"/>
  <c r="BC9" i="11"/>
  <c r="BB10" i="11"/>
  <c r="BC10" i="11" s="1"/>
  <c r="I35" i="4"/>
  <c r="AY34" i="11"/>
  <c r="BB34" i="11"/>
  <c r="AW35" i="11"/>
  <c r="BC34" i="11"/>
  <c r="I29" i="4"/>
  <c r="I31"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7" i="11"/>
  <c r="BC7" i="11" s="1"/>
  <c r="I34" i="4"/>
  <c r="I38" i="4"/>
  <c r="I33" i="4"/>
  <c r="C40" i="4"/>
  <c r="G30" i="4"/>
  <c r="F30" i="4"/>
  <c r="I36" i="4"/>
  <c r="I32"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F40" i="4"/>
  <c r="G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8" i="4"/>
  <c r="I63" i="4"/>
  <c r="I59" i="4"/>
  <c r="I61"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I64" i="4"/>
  <c r="I62" i="4"/>
  <c r="I65" i="4"/>
  <c r="I66"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C133" i="4"/>
  <c r="C142" i="4"/>
  <c r="C151" i="4"/>
  <c r="I97" i="4" l="1"/>
  <c r="AZ40" i="1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<sst xmlns="http://schemas.openxmlformats.org/spreadsheetml/2006/main" count="3178" uniqueCount="599">
  <si>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</si>
  <si>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</si>
  <si>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</si>
  <si>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</si>
  <si>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</si>
  <si>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</si>
  <si>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</si>
  <si>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</si>
  <si>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</si>
  <si>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</si>
  <si>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Terviseamet</t>
  </si>
  <si>
    <t>PALDISKI MNT _03</t>
  </si>
  <si>
    <t>Ravimiamet</t>
  </si>
  <si>
    <t>PALDISKIMNT81_02</t>
  </si>
  <si>
    <t>Tervise Arengu Instituut</t>
  </si>
  <si>
    <t>PALDISKIMNT81_03</t>
  </si>
  <si>
    <t>Hoone nimetus:</t>
  </si>
  <si>
    <t>Laohoone</t>
  </si>
  <si>
    <t>Aadress:</t>
  </si>
  <si>
    <t>Paldiski mnt 81</t>
  </si>
  <si>
    <t>Korruselisus:</t>
  </si>
  <si>
    <t>05</t>
  </si>
  <si>
    <t>Lisakorrused:</t>
  </si>
  <si>
    <t>00</t>
  </si>
  <si>
    <t>Töö number:</t>
  </si>
  <si>
    <t>S16/56</t>
  </si>
  <si>
    <t>Mõõdistaja:</t>
  </si>
  <si>
    <t>Hades Geodeesia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</si>
  <si>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</si>
  <si>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</si>
  <si>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</si>
  <si>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</si>
  <si>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</si>
  <si>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</si>
  <si>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</si>
  <si>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</si>
  <si>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</si>
  <si>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</si>
  <si>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</si>
  <si>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</si>
  <si>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</si>
  <si>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</si>
  <si>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</si>
  <si>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</si>
  <si>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</si>
  <si>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</si>
  <si>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</si>
  <si>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</si>
  <si>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</si>
  <si>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</si>
  <si>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</si>
  <si>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</si>
  <si>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</si>
  <si>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</si>
  <si>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</si>
  <si>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</si>
  <si>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</si>
  <si>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</si>
  <si>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</si>
  <si>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</si>
  <si>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</si>
  <si>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Garaaž</t>
  </si>
  <si>
    <t>55 Garaažid</t>
  </si>
  <si>
    <t>003</t>
  </si>
  <si>
    <t>TEHNOPIND</t>
  </si>
  <si>
    <t>Soojasõlm</t>
  </si>
  <si>
    <t>94 Kütte- ja veehooldusruumid</t>
  </si>
  <si>
    <t>005</t>
  </si>
  <si>
    <t>Hoolderuum</t>
  </si>
  <si>
    <t>99 Liigitamata liiklus- ja tehnoruumid</t>
  </si>
  <si>
    <t>006</t>
  </si>
  <si>
    <t>01</t>
  </si>
  <si>
    <t>100</t>
  </si>
  <si>
    <t>KORRUSE AVATUD NETOPIND</t>
  </si>
  <si>
    <t>Varjualune</t>
  </si>
  <si>
    <t>98 Välisruumid</t>
  </si>
  <si>
    <t>101</t>
  </si>
  <si>
    <t>Aatrium/Fuajee</t>
  </si>
  <si>
    <t>91 Horisontaalliiklusruumid</t>
  </si>
  <si>
    <t>102</t>
  </si>
  <si>
    <t>VERTIKAALSETE ÜHENDUSTEEDE PIND</t>
  </si>
  <si>
    <t>Trepp/Trepikoda</t>
  </si>
  <si>
    <t>92 Vertikaalliiklusruumid</t>
  </si>
  <si>
    <t>103</t>
  </si>
  <si>
    <t>104</t>
  </si>
  <si>
    <t>Tuulekoda</t>
  </si>
  <si>
    <t>83 Sissepääsuruumid</t>
  </si>
  <si>
    <t>105</t>
  </si>
  <si>
    <t>Ooteruum/Teenindusruum</t>
  </si>
  <si>
    <t>84 Avalikud teenindusruumid</t>
  </si>
  <si>
    <t>106</t>
  </si>
  <si>
    <t>Kabinet/Büroo</t>
  </si>
  <si>
    <t>21 Bürooruumid</t>
  </si>
  <si>
    <t>107</t>
  </si>
  <si>
    <t>108</t>
  </si>
  <si>
    <t>Hoiuruum/Ladu</t>
  </si>
  <si>
    <t>59 Liigitamata hoiuruumid</t>
  </si>
  <si>
    <t>109</t>
  </si>
  <si>
    <t>Koridor</t>
  </si>
  <si>
    <t>Ühiskasutuses korruse pind</t>
  </si>
  <si>
    <t>110</t>
  </si>
  <si>
    <t>111</t>
  </si>
  <si>
    <t>112</t>
  </si>
  <si>
    <t>113</t>
  </si>
  <si>
    <t>114</t>
  </si>
  <si>
    <t>115</t>
  </si>
  <si>
    <t>116</t>
  </si>
  <si>
    <t>117</t>
  </si>
  <si>
    <t>Elektrikilp</t>
  </si>
  <si>
    <t>97 Elektrotehnilised ruumid</t>
  </si>
  <si>
    <t>118</t>
  </si>
  <si>
    <t>Riietusruum</t>
  </si>
  <si>
    <t>71 Riietusruumid</t>
  </si>
  <si>
    <t>119</t>
  </si>
  <si>
    <t>Pesuruum</t>
  </si>
  <si>
    <t>72 Pesuruumid</t>
  </si>
  <si>
    <t>119a</t>
  </si>
  <si>
    <t>Šaht</t>
  </si>
  <si>
    <t>120</t>
  </si>
  <si>
    <t>121</t>
  </si>
  <si>
    <t>122</t>
  </si>
  <si>
    <t>Eesruum</t>
  </si>
  <si>
    <t>123</t>
  </si>
  <si>
    <t>124</t>
  </si>
  <si>
    <t>125</t>
  </si>
  <si>
    <t>WC</t>
  </si>
  <si>
    <t>73 WC-ruumid</t>
  </si>
  <si>
    <t>126</t>
  </si>
  <si>
    <t>126a</t>
  </si>
  <si>
    <t>127</t>
  </si>
  <si>
    <t>128</t>
  </si>
  <si>
    <t>129</t>
  </si>
  <si>
    <t>130</t>
  </si>
  <si>
    <t>131</t>
  </si>
  <si>
    <t>Nõupidamise ruum</t>
  </si>
  <si>
    <t>132</t>
  </si>
  <si>
    <t>133</t>
  </si>
  <si>
    <t>134</t>
  </si>
  <si>
    <t>135</t>
  </si>
  <si>
    <t>136</t>
  </si>
  <si>
    <t>Arhiiv</t>
  </si>
  <si>
    <t>53 Arhiivid</t>
  </si>
  <si>
    <t>137</t>
  </si>
  <si>
    <t>138</t>
  </si>
  <si>
    <t>Koristus- ja hooldusruum</t>
  </si>
  <si>
    <t>86 Koristus- ja hooldusruumid</t>
  </si>
  <si>
    <t>139</t>
  </si>
  <si>
    <t>140</t>
  </si>
  <si>
    <t>141</t>
  </si>
  <si>
    <t>142</t>
  </si>
  <si>
    <t>22 Äriruumid</t>
  </si>
  <si>
    <t>143</t>
  </si>
  <si>
    <t>144</t>
  </si>
  <si>
    <t>145</t>
  </si>
  <si>
    <t>146</t>
  </si>
  <si>
    <t>147</t>
  </si>
  <si>
    <t>148</t>
  </si>
  <si>
    <t>149</t>
  </si>
  <si>
    <t>150</t>
  </si>
  <si>
    <t>151</t>
  </si>
  <si>
    <t>157</t>
  </si>
  <si>
    <t>Jahutusruum</t>
  </si>
  <si>
    <t>157a</t>
  </si>
  <si>
    <t>180</t>
  </si>
  <si>
    <t>Lift</t>
  </si>
  <si>
    <t>181</t>
  </si>
  <si>
    <t>182</t>
  </si>
  <si>
    <t>183</t>
  </si>
  <si>
    <t>02</t>
  </si>
  <si>
    <t>200</t>
  </si>
  <si>
    <t>201</t>
  </si>
  <si>
    <t>201a</t>
  </si>
  <si>
    <t>202</t>
  </si>
  <si>
    <t>203</t>
  </si>
  <si>
    <t>204</t>
  </si>
  <si>
    <t>Laboratoorium</t>
  </si>
  <si>
    <t>36 Laboratooriumiruumid</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</si>
  <si>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</si>
  <si>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</si>
  <si>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</si>
  <si>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</si>
  <si>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</si>
  <si>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</si>
  <si>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</si>
  <si>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</si>
  <si>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</si>
  <si>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</si>
  <si>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</si>
  <si>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</si>
  <si>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</si>
  <si>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</si>
  <si>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</si>
  <si>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</si>
  <si>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</si>
  <si>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</si>
  <si>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</si>
  <si>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</si>
  <si>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</si>
  <si>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</si>
  <si>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</si>
  <si>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</si>
  <si>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</si>
  <si>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</si>
  <si>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</si>
  <si>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</si>
  <si>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</si>
  <si>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</si>
  <si>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</si>
  <si>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</si>
  <si>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</si>
  <si>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</si>
  <si>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Puhkeruum</t>
  </si>
  <si>
    <t>48 Puhke- ja huvialaruumid</t>
  </si>
  <si>
    <t>239</t>
  </si>
  <si>
    <t>240</t>
  </si>
  <si>
    <t>241</t>
  </si>
  <si>
    <t>242</t>
  </si>
  <si>
    <t>243</t>
  </si>
  <si>
    <t>244</t>
  </si>
  <si>
    <t>245</t>
  </si>
  <si>
    <t>246</t>
  </si>
  <si>
    <t>247</t>
  </si>
  <si>
    <t>248</t>
  </si>
  <si>
    <t>249</t>
  </si>
  <si>
    <t>250</t>
  </si>
  <si>
    <t>251</t>
  </si>
  <si>
    <t>252</t>
  </si>
  <si>
    <t>253</t>
  </si>
  <si>
    <t>254</t>
  </si>
  <si>
    <t>255</t>
  </si>
  <si>
    <t>Eriotstarbeline ruum</t>
  </si>
  <si>
    <t>49 Ruumigrupi liigitamata eriruumid</t>
  </si>
  <si>
    <t>256</t>
  </si>
  <si>
    <t>257</t>
  </si>
  <si>
    <t>258</t>
  </si>
  <si>
    <t>259</t>
  </si>
  <si>
    <t>260</t>
  </si>
  <si>
    <t>261</t>
  </si>
  <si>
    <t>262</t>
  </si>
  <si>
    <t>263</t>
  </si>
  <si>
    <t>280</t>
  </si>
  <si>
    <t>281</t>
  </si>
  <si>
    <t>282</t>
  </si>
  <si>
    <t>283</t>
  </si>
  <si>
    <t>284</t>
  </si>
  <si>
    <t>290</t>
  </si>
  <si>
    <t>291</t>
  </si>
  <si>
    <t>292</t>
  </si>
  <si>
    <t>293</t>
  </si>
  <si>
    <t>03</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</si>
  <si>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</si>
  <si>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</si>
  <si>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</si>
  <si>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</si>
  <si>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</si>
  <si>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</si>
  <si>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</si>
  <si>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</si>
  <si>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</si>
  <si>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</si>
  <si>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</si>
  <si>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</si>
  <si>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</si>
  <si>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</si>
  <si>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</si>
  <si>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</si>
  <si>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</si>
  <si>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</si>
  <si>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</si>
  <si>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</si>
  <si>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</si>
  <si>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</si>
  <si>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</si>
  <si>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</si>
  <si>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</si>
  <si>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</si>
  <si>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</si>
  <si>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</si>
  <si>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</si>
  <si>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</si>
  <si>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</si>
  <si>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</si>
  <si>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</si>
  <si>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</si>
  <si>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335</t>
  </si>
  <si>
    <t>336</t>
  </si>
  <si>
    <t>337</t>
  </si>
  <si>
    <t>338</t>
  </si>
  <si>
    <t>339</t>
  </si>
  <si>
    <t>340</t>
  </si>
  <si>
    <t>341</t>
  </si>
  <si>
    <t>342</t>
  </si>
  <si>
    <t>343</t>
  </si>
  <si>
    <t>345</t>
  </si>
  <si>
    <t>346</t>
  </si>
  <si>
    <t>347</t>
  </si>
  <si>
    <t>348</t>
  </si>
  <si>
    <t>349</t>
  </si>
  <si>
    <t>350</t>
  </si>
  <si>
    <t>351</t>
  </si>
  <si>
    <t>352</t>
  </si>
  <si>
    <t>353</t>
  </si>
  <si>
    <t>354</t>
  </si>
  <si>
    <t>355</t>
  </si>
  <si>
    <t>356</t>
  </si>
  <si>
    <t>357</t>
  </si>
  <si>
    <t>358</t>
  </si>
  <si>
    <t>359</t>
  </si>
  <si>
    <t>360</t>
  </si>
  <si>
    <t>361</t>
  </si>
  <si>
    <t>362</t>
  </si>
  <si>
    <t>363</t>
  </si>
  <si>
    <t>364</t>
  </si>
  <si>
    <t>365</t>
  </si>
  <si>
    <t>367</t>
  </si>
  <si>
    <t>368</t>
  </si>
  <si>
    <t>369</t>
  </si>
  <si>
    <t>370</t>
  </si>
  <si>
    <t>371</t>
  </si>
  <si>
    <t>372</t>
  </si>
  <si>
    <t>373</t>
  </si>
  <si>
    <t>374</t>
  </si>
  <si>
    <t>Server</t>
  </si>
  <si>
    <t>23 Äriruumide abiruumid</t>
  </si>
  <si>
    <t>375</t>
  </si>
  <si>
    <t>376</t>
  </si>
  <si>
    <t>Vent ruum</t>
  </si>
  <si>
    <t>96 Ventilatsiooniruumid</t>
  </si>
  <si>
    <t>377</t>
  </si>
  <si>
    <t>378</t>
  </si>
  <si>
    <t>379</t>
  </si>
  <si>
    <t>380</t>
  </si>
  <si>
    <t>381</t>
  </si>
  <si>
    <t>382</t>
  </si>
  <si>
    <t>383</t>
  </si>
  <si>
    <t>384</t>
  </si>
  <si>
    <t>390</t>
  </si>
  <si>
    <t>391</t>
  </si>
  <si>
    <t>392</t>
  </si>
  <si>
    <t>04</t>
  </si>
  <si>
    <t>401</t>
  </si>
  <si>
    <t>401a</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</si>
  <si>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</si>
  <si>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</si>
  <si>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</si>
  <si>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</si>
  <si>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</si>
  <si>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</si>
  <si>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</si>
  <si>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</si>
  <si>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</si>
  <si>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</si>
  <si>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</si>
  <si>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</si>
  <si>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</si>
  <si>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</si>
  <si>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</si>
  <si>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</si>
  <si>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</si>
  <si>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</si>
  <si>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</si>
  <si>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</si>
  <si>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</si>
  <si>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</si>
  <si>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</si>
  <si>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</si>
  <si>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</si>
  <si>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</si>
  <si>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</si>
  <si>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</si>
  <si>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</si>
  <si>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</si>
  <si>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</si>
  <si>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</si>
  <si>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</si>
  <si>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</si>
  <si>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</si>
  <si>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</si>
  <si>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</si>
  <si>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</si>
  <si>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439.1</t>
  </si>
  <si>
    <t>440</t>
  </si>
  <si>
    <t>441</t>
  </si>
  <si>
    <t>442</t>
  </si>
  <si>
    <t>447</t>
  </si>
  <si>
    <t>449</t>
  </si>
  <si>
    <t>450</t>
  </si>
  <si>
    <t>Abiruum</t>
  </si>
  <si>
    <t>451</t>
  </si>
  <si>
    <t>452</t>
  </si>
  <si>
    <t>453</t>
  </si>
  <si>
    <t>454</t>
  </si>
  <si>
    <t>480</t>
  </si>
  <si>
    <t>481</t>
  </si>
  <si>
    <t>481a</t>
  </si>
  <si>
    <t>490</t>
  </si>
  <si>
    <t>491</t>
  </si>
  <si>
    <t>492</t>
  </si>
  <si>
    <t>493</t>
  </si>
  <si>
    <t>495</t>
  </si>
  <si>
    <t>Terrass</t>
  </si>
  <si>
    <t>494</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</si>
  <si>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</si>
  <si>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</si>
  <si>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</si>
  <si>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</si>
  <si>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</si>
  <si>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</si>
  <si>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</si>
  <si>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</si>
  <si>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</si>
  <si>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</si>
  <si>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</si>
  <si>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</si>
  <si>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</si>
  <si>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</si>
  <si>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</si>
  <si>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</si>
  <si>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</si>
  <si>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</si>
  <si>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</si>
  <si>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</si>
  <si>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</si>
  <si>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</si>
  <si>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</si>
  <si>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</si>
  <si>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</si>
  <si>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</si>
  <si>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</si>
  <si>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</si>
  <si>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</si>
  <si>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</si>
  <si>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</si>
  <si>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</si>
  <si>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</si>
  <si>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</si>
  <si>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</si>
  <si>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</si>
  <si>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</si>
  <si>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</si>
  <si>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</si>
  <si>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</si>
  <si>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</si>
  <si>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</si>
  <si>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</si>
  <si>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</si>
  <si>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547</t>
  </si>
  <si>
    <t>548</t>
  </si>
  <si>
    <t>549</t>
  </si>
  <si>
    <t>550</t>
  </si>
  <si>
    <t>551</t>
  </si>
  <si>
    <t>552</t>
  </si>
  <si>
    <t>554</t>
  </si>
  <si>
    <t>580</t>
  </si>
  <si>
    <t>581</t>
  </si>
  <si>
    <t>590</t>
  </si>
  <si>
    <t>591</t>
  </si>
  <si>
    <t>593</t>
  </si>
  <si>
    <t>594</t>
  </si>
  <si>
    <t>595</t>
  </si>
  <si>
    <t>TALO tüüpruumide nimestiku vasted</t>
  </si>
  <si>
    <t>Ruumi kategooria</t>
  </si>
  <si>
    <t>Abiveerg</t>
  </si>
  <si>
    <t>Rõdu</t>
  </si>
  <si>
    <t>Alajaam/Trafo/Jaotla</t>
  </si>
  <si>
    <t>Basseini tehniline ruum</t>
  </si>
  <si>
    <t>Boileriruum</t>
  </si>
  <si>
    <t>Gaasiruum</t>
  </si>
  <si>
    <t>Generaatoriruum</t>
  </si>
  <si>
    <t>Katlaruum</t>
  </si>
  <si>
    <t>Kütusehoidla</t>
  </si>
  <si>
    <t>Lifti masinaruum</t>
  </si>
  <si>
    <t>Pumpla</t>
  </si>
  <si>
    <t>Samarõhukamber</t>
  </si>
  <si>
    <t>Sideruum/Nõrkvool</t>
  </si>
  <si>
    <t>Sprinkler/Tuletõrje pump</t>
  </si>
  <si>
    <t>UPS-ruum</t>
  </si>
  <si>
    <t>Veemõõdusõlm</t>
  </si>
  <si>
    <t>Õhuvõtukamber</t>
  </si>
  <si>
    <t>Auditoorium</t>
  </si>
  <si>
    <t>34 Auditooriumid</t>
  </si>
  <si>
    <t>Autopesula</t>
  </si>
  <si>
    <t>85 Pesumaja</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</si>
  <si>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</si>
  <si>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</si>
  <si>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</si>
  <si>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</si>
  <si>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</si>
  <si>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</si>
  <si>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</si>
  <si>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</si>
  <si>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</si>
  <si>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</si>
  <si>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</si>
  <si>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Garderoob</t>
  </si>
  <si>
    <t>51 Garderoobiruumid</t>
  </si>
  <si>
    <t>52 Laod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</si>
  <si>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</si>
  <si>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</si>
  <si>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</si>
  <si>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</si>
  <si>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</si>
  <si>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</si>
  <si>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</si>
  <si>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</si>
  <si>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</si>
  <si>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</si>
  <si>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</si>
  <si>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</si>
  <si>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</si>
  <si>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</si>
  <si>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64 Köögiruumid</t>
  </si>
  <si>
    <t>Kööginurk/Köök</t>
  </si>
  <si>
    <t>62 Töökoha söögitoad</t>
  </si>
  <si>
    <t>Külmik</t>
  </si>
  <si>
    <t>65 Köögi külmkambrid</t>
  </si>
  <si>
    <t>Laadimisruum/-tsoon</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</si>
  <si>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</si>
  <si>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</si>
  <si>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</si>
  <si>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</si>
  <si>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</si>
  <si>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</si>
  <si>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</si>
  <si>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</si>
  <si>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</si>
  <si>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</si>
  <si>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</si>
  <si>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</si>
  <si>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</si>
  <si>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75 Puhketoad</t>
  </si>
  <si>
    <t>Pööning/Katusealune</t>
  </si>
  <si>
    <t>Raamatukogu</t>
  </si>
  <si>
    <t>39 Liigitamata õpperuumid</t>
  </si>
  <si>
    <t>Relvaruum</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</si>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</sst>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29" dataDxfId="28">
  <tableColumns count="2">
    <tableColumn id="1" xr3:uid="{00000000-0010-0000-0000-000001000000}" name="Hoone Eksplikatsioon" dataDxfId="27"/>
    <tableColumn id="2" xr3:uid="{00000000-0010-0000-0000-000002000000}" name="Kogus" dataDxfId="26">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D1" zoomScale="70" zoomScaleNormal="70" workbookViewId="0">
      <pane ySplit="2" topLeftCell="A3" activePane="bottomLeft" state="frozen"/>
      <selection pane="bottomLeft" activeCell="BB25" sqref="BB25"/>
      <selection activeCell="G1" sqref="G1"/>
    </sheetView>
  </sheetViews>
  <sheetFormatPr defaultColWidth="9.140625" defaultRowHeight="15" outlineLevelCol="1"/>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32.7109375" style="9" bestFit="1" customWidth="1"/>
    <col min="8" max="8" width="25" style="9" bestFit="1" customWidth="1"/>
    <col min="9" max="9" width="27.140625" style="9" customWidth="1"/>
    <col min="10" max="47" width="11.5703125" style="9" hidden="1" customWidth="1" outlineLevel="1"/>
    <col min="48" max="48" width="3.28515625" style="9" customWidth="1" collapsed="1"/>
    <col min="49" max="49" width="30.14062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29.5703125" style="9" customWidth="1"/>
    <col min="59" max="59" width="20.85546875" style="9" customWidth="1"/>
    <col min="60" max="16384" width="9.140625" style="9"/>
  </cols>
  <sheetData>
    <row r="1" spans="1:59">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Terviseamet</v>
      </c>
      <c r="K2" s="13" t="str">
        <f ca="1">Eksplikatsioon!P3</f>
        <v>Ravimiamet</v>
      </c>
      <c r="L2" s="13" t="str">
        <f ca="1">Eksplikatsioon!Q3</f>
        <v>Tervise Arengu Instituut</v>
      </c>
      <c r="M2" s="13" t="str">
        <f ca="1">Eksplikatsioon!R3</f>
        <v>Aktiivne vakantsus</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Terviseamet</v>
      </c>
      <c r="AD2" s="13" t="str">
        <f ca="1">Eksplikatsioon!P3</f>
        <v>Ravimiamet</v>
      </c>
      <c r="AE2" s="13" t="str">
        <f ca="1">Eksplikatsioon!Q3</f>
        <v>Tervise Arengu Instituut</v>
      </c>
      <c r="AF2" s="13" t="str">
        <f ca="1">Eksplikatsioon!R3</f>
        <v>Aktiivne vakantsus</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c r="A3" s="23" t="str">
        <f>IF(Eksplikatsioon!A4=0,"",Eksplikatsioon!A4)</f>
        <v>00</v>
      </c>
      <c r="B3" s="60" t="str">
        <f>IF(Eksplikatsioon!B4=0,"",Eksplikatsioon!B4)</f>
        <v>001</v>
      </c>
      <c r="C3" s="23" t="str">
        <f>IF(Eksplikatsioon!C4=0,"",Eksplikatsioon!C4)</f>
        <v>ÜÜRITAV PIND</v>
      </c>
      <c r="D3" s="23" t="str">
        <f>IF(Eksplikatsioon!D4=0,"",Eksplikatsioon!D4)</f>
        <v>Garaaž</v>
      </c>
      <c r="E3" s="58">
        <f>IF(Eksplikatsioon!F4=0,"",Eksplikatsioon!F4)</f>
        <v>51.5</v>
      </c>
      <c r="F3" s="23" t="str">
        <f>IF(Eksplikatsioon!H4=0,"",Eksplikatsioon!H4)</f>
        <v/>
      </c>
      <c r="G3" s="23" t="str">
        <f>IF(Eksplikatsioon!J4=0,"",Eksplikatsioon!J4)</f>
        <v>Ainukasutuses pind</v>
      </c>
      <c r="H3" s="23" t="str">
        <f>IF(Eksplikatsioon!K4=0,"",Eksplikatsioon!K4)</f>
        <v>Terviseamet</v>
      </c>
      <c r="I3" s="23" t="str">
        <f>IF(Eksplikatsioon!L4=0,"",Eksplikatsioon!L4)</f>
        <v>PALDISKI MNT _03</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Terviseamet</v>
      </c>
      <c r="AX3" s="39" t="str">
        <f t="shared" ref="AX3" si="0">IF(BG3&lt;&gt;"",BG3,"")</f>
        <v>PALDISKI MNT _03</v>
      </c>
      <c r="AY3" s="37">
        <f>IF(BF3&lt;&gt;"",IF(SUMIFS(E:E,H:H,AW3,G:G,"Ainukasutuses pind",C:C,"ÜÜRITAV PIND")=0,0,SUMIFS(E:E,H:H,AW3,G:G,"Ainukasutuses pind",C:C,"ÜÜRITAV PIND")),IF(AW3="Aktiivne vakantsus",SUMIFS(E:E,C:C,"üüritav pind",G:G,"ainukasutuses pind")-SUM($AY$2:AY2),IF(AW3="Üüritav pind kokku",SUM($AY$2:AY2),"")))</f>
        <v>4825.3999999999978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366.31226758105004</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123.20827630367789</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5314.9205438847257</v>
      </c>
      <c r="BD3" s="47">
        <f ca="1">IFERROR(IF(AND(AW3&lt;&gt;"passiivne vakantsus"),BC3/(SUMIFS(BC:BC,AW:AW,"Üüritav pind kokku")),""),"")</f>
        <v>0.96046416392011269</v>
      </c>
      <c r="BF3" s="38" t="s">
        <v>10</v>
      </c>
      <c r="BG3" s="38" t="s">
        <v>11</v>
      </c>
    </row>
    <row r="4" spans="1:59">
      <c r="A4" s="23" t="str">
        <f>IF(Eksplikatsioon!A5=0,"",Eksplikatsioon!A5)</f>
        <v>00</v>
      </c>
      <c r="B4" s="60" t="str">
        <f>IF(Eksplikatsioon!B5=0,"",Eksplikatsioon!B5)</f>
        <v>003</v>
      </c>
      <c r="C4" s="23" t="str">
        <f>IF(Eksplikatsioon!C5=0,"",Eksplikatsioon!C5)</f>
        <v>TEHNOPIND</v>
      </c>
      <c r="D4" s="23" t="str">
        <f>IF(Eksplikatsioon!D5=0,"",Eksplikatsioon!D5)</f>
        <v>Soojasõlm</v>
      </c>
      <c r="E4" s="58">
        <f>IF(Eksplikatsioon!F5=0,"",Eksplikatsioon!F5)</f>
        <v>21.4</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Ravimiamet</v>
      </c>
      <c r="AX4" s="39" t="str">
        <f t="shared" ref="AX4:AX9" si="2">IF(BG4&lt;&gt;"",BG4,"")</f>
        <v>PALDISKIMNT81_02</v>
      </c>
      <c r="AY4" s="37">
        <f>IF(BF4&lt;&gt;"",IF(SUMIFS(E:E,H:H,AW4,G:G,"Ainukasutuses pind",C:C,"ÜÜRITAV PIND")=0,0,SUMIFS(E:E,H:H,AW4,G:G,"Ainukasutuses pind",C:C,"ÜÜRITAV PIND")),IF(AW4="Aktiivne vakantsus",SUMIFS(E:E,C:C,"üüritav pind",G:G,"ainukasutuses pind")-SUM($AY$2:AY3),IF(AW4="Üüritav pind kokku",SUM($AY$2:AY3),"")))</f>
        <v>60.4</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25.760212699405699</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1.542209949173571</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87.702422648579258</v>
      </c>
      <c r="BD4" s="47">
        <f t="shared" ref="BD4:BD9" ca="1" si="4">IFERROR(IF(AND(AW4&lt;&gt;"passiivne vakantsus"),BC4/(SUMIFS(BC:BC,AW:AW,"Üüritav pind kokku")),""),"")</f>
        <v>1.5848785197712073E-2</v>
      </c>
      <c r="BF4" s="38" t="s">
        <v>12</v>
      </c>
      <c r="BG4" s="38" t="s">
        <v>13</v>
      </c>
    </row>
    <row r="5" spans="1:59">
      <c r="A5" s="23" t="str">
        <f>IF(Eksplikatsioon!A6=0,"",Eksplikatsioon!A6)</f>
        <v>00</v>
      </c>
      <c r="B5" s="60" t="str">
        <f>IF(Eksplikatsioon!B6=0,"",Eksplikatsioon!B6)</f>
        <v>005</v>
      </c>
      <c r="C5" s="23" t="str">
        <f>IF(Eksplikatsioon!C6=0,"",Eksplikatsioon!C6)</f>
        <v>TEHNOPIND</v>
      </c>
      <c r="D5" s="23" t="str">
        <f>IF(Eksplikatsioon!D6=0,"",Eksplikatsioon!D6)</f>
        <v>Hoolderuum</v>
      </c>
      <c r="E5" s="58">
        <f>IF(Eksplikatsioon!F6=0,"",Eksplikatsioon!F6)</f>
        <v>11.1</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Tervise Arengu Instituut</v>
      </c>
      <c r="AX5" s="39" t="str">
        <f t="shared" si="2"/>
        <v>PALDISKIMNT81_03</v>
      </c>
      <c r="AY5" s="37">
        <f>IF(BF5&lt;&gt;"",IF(SUMIFS(E:E,H:H,AW5,G:G,"Ainukasutuses pind",C:C,"ÜÜRITAV PIND")=0,0,SUMIFS(E:E,H:H,AW5,G:G,"Ainukasutuses pind",C:C,"ÜÜRITAV PIND")),IF(AW5="Aktiivne vakantsus",SUMIFS(E:E,C:C,"üüritav pind",G:G,"ainukasutuses pind")-SUM($AY$2:AY4),IF(AW5="Üüritav pind kokku",SUM($AY$2:AY4),"")))</f>
        <v>111.60000000000001</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16.627519719544257</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2.8495137471485186</v>
      </c>
      <c r="BB5" s="37">
        <f ca="1">IF(OR(BF5&lt;&gt;"",AW5="Aktiivne vakantsus"),IFERROR(SUM(INDIRECT("r3c"&amp;MATCH($AW5,AC$2:AU$2,0)+28,FALSE):INDIRECT("r1002c"&amp;MATCH($AW5,AC$2:AU$2,0)+28,FALSE)),0),IF(AW5="Üüritav pind kokku",SUM($BB$2:BB4),""))</f>
        <v>0</v>
      </c>
      <c r="BC5" s="37">
        <f t="shared" ca="1" si="3"/>
        <v>131.07703346669277</v>
      </c>
      <c r="BD5" s="47">
        <f t="shared" ca="1" si="4"/>
        <v>2.3687050882175185E-2</v>
      </c>
      <c r="BF5" s="38" t="s">
        <v>14</v>
      </c>
      <c r="BG5" s="38" t="s">
        <v>15</v>
      </c>
    </row>
    <row r="6" spans="1:59">
      <c r="A6" s="23" t="str">
        <f>IF(Eksplikatsioon!A7=0,"",Eksplikatsioon!A7)</f>
        <v>00</v>
      </c>
      <c r="B6" s="60" t="str">
        <f>IF(Eksplikatsioon!B7=0,"",Eksplikatsioon!B7)</f>
        <v>006</v>
      </c>
      <c r="C6" s="23" t="str">
        <f>IF(Eksplikatsioon!C7=0,"",Eksplikatsioon!C7)</f>
        <v>TEHNOPIND</v>
      </c>
      <c r="D6" s="23" t="str">
        <f>IF(Eksplikatsioon!D7=0,"",Eksplikatsioon!D7)</f>
        <v>Hoolderuum</v>
      </c>
      <c r="E6" s="58">
        <f>IF(Eksplikatsioon!F7=0,"",Eksplikatsioon!F7)</f>
        <v>6</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Aktiivne vakantsus</v>
      </c>
      <c r="AX6" s="39" t="str">
        <f t="shared" si="2"/>
        <v/>
      </c>
      <c r="AY6" s="37">
        <f>IF(BF6&lt;&gt;"",IF(SUMIFS(E:E,H:H,AW6,G:G,"Ainukasutuses pind",C:C,"ÜÜRITAV PIND")=0,0,SUMIFS(E:E,H:H,AW6,G:G,"Ainukasutuses pind",C:C,"ÜÜRITAV PIND")),IF(AW6="Aktiivne vakantsus",SUMIFS(E:E,C:C,"üüritav pind",G:G,"ainukasutuses pind")-SUM($AY$2:AY5),IF(AW6="Üüritav pind kokku",SUM($AY$2:AY5),"")))</f>
        <v>0</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5.6843418860808015E-14</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0</v>
      </c>
      <c r="BC6" s="37">
        <f t="shared" ca="1" si="3"/>
        <v>5.6843418860808015E-14</v>
      </c>
      <c r="BD6" s="47">
        <f t="shared" ca="1" si="4"/>
        <v>1.0272226333340809E-17</v>
      </c>
      <c r="BF6" s="38"/>
      <c r="BG6" s="38"/>
    </row>
    <row r="7" spans="1:59">
      <c r="A7" s="23" t="str">
        <f>IF(Eksplikatsioon!A8=0,"",Eksplikatsioon!A8)</f>
        <v>01</v>
      </c>
      <c r="B7" s="60" t="str">
        <f>IF(Eksplikatsioon!B8=0,"",Eksplikatsioon!B8)</f>
        <v>100</v>
      </c>
      <c r="C7" s="23" t="str">
        <f>IF(Eksplikatsioon!C8=0,"",Eksplikatsioon!C8)</f>
        <v>KORRUSE AVATUD NETOPIND</v>
      </c>
      <c r="D7" s="23" t="str">
        <f>IF(Eksplikatsioon!D8=0,"",Eksplikatsioon!D8)</f>
        <v>Varjualune</v>
      </c>
      <c r="E7" s="58">
        <f>IF(Eksplikatsioon!F8=0,"",Eksplikatsioon!F8)</f>
        <v>162</v>
      </c>
      <c r="F7" s="23" t="str">
        <f>IF(Eksplikatsioon!H8=0,"",Eksplikatsioon!H8)</f>
        <v/>
      </c>
      <c r="G7" s="23" t="str">
        <f>IF(Eksplikatsioon!J8=0,"",Eksplikatsioon!J8)</f>
        <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Üüritav pind kokku</v>
      </c>
      <c r="AX7" s="39" t="str">
        <f t="shared" si="2"/>
        <v/>
      </c>
      <c r="AY7" s="37">
        <f>IF(BF7&lt;&gt;"",IF(SUMIFS(E:E,H:H,AW7,G:G,"Ainukasutuses pind",C:C,"ÜÜRITAV PIND")=0,0,SUMIFS(E:E,H:H,AW7,G:G,"Ainukasutuses pind",C:C,"ÜÜRITAV PIND")),IF(AW7="Aktiivne vakantsus",SUMIFS(E:E,C:C,"üüritav pind",G:G,"ainukasutuses pind")-SUM($AY$2:AY6),IF(AW7="Üüritav pind kokku",SUM($AY$2:AY6),"")))</f>
        <v>4997.3999999999978</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408.70000000000005</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127.59999999999998</v>
      </c>
      <c r="BB7" s="37">
        <f ca="1">IF(OR(BF7&lt;&gt;"",AW7="Aktiivne vakantsus"),IFERROR(SUM(INDIRECT("r3c"&amp;MATCH($AW7,AC$2:AU$2,0)+28,FALSE):INDIRECT("r1002c"&amp;MATCH($AW7,AC$2:AU$2,0)+28,FALSE)),0),IF(AW7="Üüritav pind kokku",SUM($BB$2:BB6),""))</f>
        <v>0</v>
      </c>
      <c r="BC7" s="37">
        <f t="shared" ca="1" si="3"/>
        <v>5533.699999999998</v>
      </c>
      <c r="BD7" s="47">
        <f t="shared" ca="1" si="4"/>
        <v>1</v>
      </c>
      <c r="BF7" s="38"/>
      <c r="BG7" s="38"/>
    </row>
    <row r="8" spans="1:59">
      <c r="A8" s="23" t="str">
        <f>IF(Eksplikatsioon!A9=0,"",Eksplikatsioon!A9)</f>
        <v>01</v>
      </c>
      <c r="B8" s="60" t="str">
        <f>IF(Eksplikatsioon!B9=0,"",Eksplikatsioon!B9)</f>
        <v>101</v>
      </c>
      <c r="C8" s="23" t="str">
        <f>IF(Eksplikatsioon!C9=0,"",Eksplikatsioon!C9)</f>
        <v>ÜÜRITAV PIND</v>
      </c>
      <c r="D8" s="23" t="str">
        <f>IF(Eksplikatsioon!D9=0,"",Eksplikatsioon!D9)</f>
        <v>Aatrium/Fuajee</v>
      </c>
      <c r="E8" s="58">
        <f>IF(Eksplikatsioon!F9=0,"",Eksplikatsioon!F9)</f>
        <v>39.299999999999997</v>
      </c>
      <c r="F8" s="23" t="str">
        <f>IF(Eksplikatsioon!H9=0,"",Eksplikatsioon!H9)</f>
        <v/>
      </c>
      <c r="G8" s="23" t="str">
        <f>IF(Eksplikatsioon!J9=0,"",Eksplikatsioon!J9)</f>
        <v>Ühiskasutuses hoone pind</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Passiivne vakantsus</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f t="shared" si="3"/>
        <v>0</v>
      </c>
      <c r="BD8" s="47" t="str">
        <f t="shared" si="4"/>
        <v/>
      </c>
      <c r="BF8" s="38"/>
      <c r="BG8" s="38"/>
    </row>
    <row r="9" spans="1:59">
      <c r="A9" s="23" t="str">
        <f>IF(Eksplikatsioon!A10=0,"",Eksplikatsioon!A10)</f>
        <v>01</v>
      </c>
      <c r="B9" s="60" t="str">
        <f>IF(Eksplikatsioon!B10=0,"",Eksplikatsioon!B10)</f>
        <v>102</v>
      </c>
      <c r="C9" s="23" t="str">
        <f>IF(Eksplikatsioon!C10=0,"",Eksplikatsioon!C10)</f>
        <v>VERTIKAALSETE ÜHENDUSTEEDE PIND</v>
      </c>
      <c r="D9" s="23" t="str">
        <f>IF(Eksplikatsioon!D10=0,"",Eksplikatsioon!D10)</f>
        <v>Trepp/Trepikoda</v>
      </c>
      <c r="E9" s="58">
        <f>IF(Eksplikatsioon!F10=0,"",Eksplikatsioon!F10)</f>
        <v>17.5</v>
      </c>
      <c r="F9" s="23" t="str">
        <f>IF(Eksplikatsioon!H10=0,"",Eksplikatsioon!H10)</f>
        <v/>
      </c>
      <c r="G9" s="23" t="str">
        <f>IF(Eksplikatsioon!J10=0,"",Eksplikatsioon!J10)</f>
        <v/>
      </c>
      <c r="H9" s="23" t="str">
        <f>IF(Eksplikatsioon!K10=0,"",Eksplikatsioon!K10)</f>
        <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c r="A10" s="23" t="str">
        <f>IF(Eksplikatsioon!A11=0,"",Eksplikatsioon!A11)</f>
        <v>01</v>
      </c>
      <c r="B10" s="60" t="str">
        <f>IF(Eksplikatsioon!B11=0,"",Eksplikatsioon!B11)</f>
        <v>103</v>
      </c>
      <c r="C10" s="23" t="str">
        <f>IF(Eksplikatsioon!C11=0,"",Eksplikatsioon!C11)</f>
        <v>VERTIKAALSETE ÜHENDUSTEEDE PIND</v>
      </c>
      <c r="D10" s="23" t="str">
        <f>IF(Eksplikatsioon!D11=0,"",Eksplikatsioon!D11)</f>
        <v>Trepp/Trepikoda</v>
      </c>
      <c r="E10" s="58">
        <f>IF(Eksplikatsioon!F11=0,"",Eksplikatsioon!F11)</f>
        <v>17.5</v>
      </c>
      <c r="F10" s="23" t="str">
        <f>IF(Eksplikatsioon!H11=0,"",Eksplikatsioon!H11)</f>
        <v/>
      </c>
      <c r="G10" s="23" t="str">
        <f>IF(Eksplikatsioon!J11=0,"",Eksplikatsioon!J11)</f>
        <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c r="A11" s="23" t="str">
        <f>IF(Eksplikatsioon!A12=0,"",Eksplikatsioon!A12)</f>
        <v>01</v>
      </c>
      <c r="B11" s="60" t="str">
        <f>IF(Eksplikatsioon!B12=0,"",Eksplikatsioon!B12)</f>
        <v>104</v>
      </c>
      <c r="C11" s="23" t="str">
        <f>IF(Eksplikatsioon!C12=0,"",Eksplikatsioon!C12)</f>
        <v>ÜÜRITAV PIND</v>
      </c>
      <c r="D11" s="23" t="str">
        <f>IF(Eksplikatsioon!D12=0,"",Eksplikatsioon!D12)</f>
        <v>Tuulekoda</v>
      </c>
      <c r="E11" s="58">
        <f>IF(Eksplikatsioon!F12=0,"",Eksplikatsioon!F12)</f>
        <v>6.4</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c r="A12" s="23" t="str">
        <f>IF(Eksplikatsioon!A13=0,"",Eksplikatsioon!A13)</f>
        <v>01</v>
      </c>
      <c r="B12" s="60" t="str">
        <f>IF(Eksplikatsioon!B13=0,"",Eksplikatsioon!B13)</f>
        <v>105</v>
      </c>
      <c r="C12" s="23" t="str">
        <f>IF(Eksplikatsioon!C13=0,"",Eksplikatsioon!C13)</f>
        <v>ÜÜRITAV PIND</v>
      </c>
      <c r="D12" s="23" t="str">
        <f>IF(Eksplikatsioon!D13=0,"",Eksplikatsioon!D13)</f>
        <v>Ooteruum/Teenindusruum</v>
      </c>
      <c r="E12" s="58">
        <f>IF(Eksplikatsioon!F13=0,"",Eksplikatsioon!F13)</f>
        <v>14.8</v>
      </c>
      <c r="F12" s="23" t="str">
        <f>IF(Eksplikatsioon!H13=0,"",Eksplikatsioon!H13)</f>
        <v/>
      </c>
      <c r="G12" s="23" t="str">
        <f>IF(Eksplikatsioon!J13=0,"",Eksplikatsioon!J13)</f>
        <v>Ainukasutuses pind</v>
      </c>
      <c r="H12" s="23" t="str">
        <f>IF(Eksplikatsioon!K13=0,"",Eksplikatsioon!K13)</f>
        <v>Terviseamet</v>
      </c>
      <c r="I12" s="23" t="str">
        <f>IF(Eksplikatsioon!L13=0,"",Eksplikatsioon!L13)</f>
        <v>PALDISKI MNT _03</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c r="A13" s="23" t="str">
        <f>IF(Eksplikatsioon!A14=0,"",Eksplikatsioon!A14)</f>
        <v>01</v>
      </c>
      <c r="B13" s="60" t="str">
        <f>IF(Eksplikatsioon!B14=0,"",Eksplikatsioon!B14)</f>
        <v>106</v>
      </c>
      <c r="C13" s="23" t="str">
        <f>IF(Eksplikatsioon!C14=0,"",Eksplikatsioon!C14)</f>
        <v>ÜÜRITAV PIND</v>
      </c>
      <c r="D13" s="23" t="str">
        <f>IF(Eksplikatsioon!D14=0,"",Eksplikatsioon!D14)</f>
        <v>Kabinet/Büroo</v>
      </c>
      <c r="E13" s="58">
        <f>IF(Eksplikatsioon!F14=0,"",Eksplikatsioon!F14)</f>
        <v>29.6</v>
      </c>
      <c r="F13" s="23" t="str">
        <f>IF(Eksplikatsioon!H14=0,"",Eksplikatsioon!H14)</f>
        <v/>
      </c>
      <c r="G13" s="23" t="str">
        <f>IF(Eksplikatsioon!J14=0,"",Eksplikatsioon!J14)</f>
        <v>Ainukasutuses pind</v>
      </c>
      <c r="H13" s="23" t="str">
        <f>IF(Eksplikatsioon!K14=0,"",Eksplikatsioon!K14)</f>
        <v>Terviseamet</v>
      </c>
      <c r="I13" s="23" t="str">
        <f>IF(Eksplikatsioon!L14=0,"",Eksplikatsioon!L14)</f>
        <v>PALDISKI MNT _03</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c r="A14" s="23" t="str">
        <f>IF(Eksplikatsioon!A15=0,"",Eksplikatsioon!A15)</f>
        <v>01</v>
      </c>
      <c r="B14" s="60" t="str">
        <f>IF(Eksplikatsioon!B15=0,"",Eksplikatsioon!B15)</f>
        <v>107</v>
      </c>
      <c r="C14" s="23" t="str">
        <f>IF(Eksplikatsioon!C15=0,"",Eksplikatsioon!C15)</f>
        <v>ÜÜRITAV PIND</v>
      </c>
      <c r="D14" s="23" t="str">
        <f>IF(Eksplikatsioon!D15=0,"",Eksplikatsioon!D15)</f>
        <v>Kabinet/Büroo</v>
      </c>
      <c r="E14" s="58">
        <f>IF(Eksplikatsioon!F15=0,"",Eksplikatsioon!F15)</f>
        <v>10.6</v>
      </c>
      <c r="F14" s="23" t="str">
        <f>IF(Eksplikatsioon!H15=0,"",Eksplikatsioon!H15)</f>
        <v/>
      </c>
      <c r="G14" s="23" t="str">
        <f>IF(Eksplikatsioon!J15=0,"",Eksplikatsioon!J15)</f>
        <v>Ainukasutuses pind</v>
      </c>
      <c r="H14" s="23" t="str">
        <f>IF(Eksplikatsioon!K15=0,"",Eksplikatsioon!K15)</f>
        <v>Terviseamet</v>
      </c>
      <c r="I14" s="23" t="str">
        <f>IF(Eksplikatsioon!L15=0,"",Eksplikatsioon!L15)</f>
        <v>PALDISKI MNT _03</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c r="A15" s="23" t="str">
        <f>IF(Eksplikatsioon!A16=0,"",Eksplikatsioon!A16)</f>
        <v>01</v>
      </c>
      <c r="B15" s="60" t="str">
        <f>IF(Eksplikatsioon!B16=0,"",Eksplikatsioon!B16)</f>
        <v>108</v>
      </c>
      <c r="C15" s="23" t="str">
        <f>IF(Eksplikatsioon!C16=0,"",Eksplikatsioon!C16)</f>
        <v>ÜÜRITAV PIND</v>
      </c>
      <c r="D15" s="23" t="str">
        <f>IF(Eksplikatsioon!D16=0,"",Eksplikatsioon!D16)</f>
        <v>Hoiuruum/Ladu</v>
      </c>
      <c r="E15" s="58">
        <f>IF(Eksplikatsioon!F16=0,"",Eksplikatsioon!F16)</f>
        <v>8.1999999999999993</v>
      </c>
      <c r="F15" s="23" t="str">
        <f>IF(Eksplikatsioon!H16=0,"",Eksplikatsioon!H16)</f>
        <v/>
      </c>
      <c r="G15" s="23" t="str">
        <f>IF(Eksplikatsioon!J16=0,"",Eksplikatsioon!J16)</f>
        <v>Ainukasutuses pind</v>
      </c>
      <c r="H15" s="23" t="str">
        <f>IF(Eksplikatsioon!K16=0,"",Eksplikatsioon!K16)</f>
        <v>Terviseamet</v>
      </c>
      <c r="I15" s="23" t="str">
        <f>IF(Eksplikatsioon!L16=0,"",Eksplikatsioon!L16)</f>
        <v>PALDISKI MNT _03</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c r="A16" s="23" t="str">
        <f>IF(Eksplikatsioon!A17=0,"",Eksplikatsioon!A17)</f>
        <v>01</v>
      </c>
      <c r="B16" s="60" t="str">
        <f>IF(Eksplikatsioon!B17=0,"",Eksplikatsioon!B17)</f>
        <v>109</v>
      </c>
      <c r="C16" s="23" t="str">
        <f>IF(Eksplikatsioon!C17=0,"",Eksplikatsioon!C17)</f>
        <v>ÜÜRITAV PIND</v>
      </c>
      <c r="D16" s="23" t="str">
        <f>IF(Eksplikatsioon!D17=0,"",Eksplikatsioon!D17)</f>
        <v>Koridor</v>
      </c>
      <c r="E16" s="58">
        <f>IF(Eksplikatsioon!F17=0,"",Eksplikatsioon!F17)</f>
        <v>50.5</v>
      </c>
      <c r="F16" s="23" t="str">
        <f>IF(Eksplikatsioon!H17=0,"",Eksplikatsioon!H17)</f>
        <v/>
      </c>
      <c r="G16" s="23" t="str">
        <f>IF(Eksplikatsioon!J17=0,"",Eksplikatsioon!J17)</f>
        <v>Ühiskasutuses korruse pind</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c r="A17" s="23" t="str">
        <f>IF(Eksplikatsioon!A18=0,"",Eksplikatsioon!A18)</f>
        <v>01</v>
      </c>
      <c r="B17" s="60" t="str">
        <f>IF(Eksplikatsioon!B18=0,"",Eksplikatsioon!B18)</f>
        <v>110</v>
      </c>
      <c r="C17" s="23" t="str">
        <f>IF(Eksplikatsioon!C18=0,"",Eksplikatsioon!C18)</f>
        <v>ÜÜRITAV PIND</v>
      </c>
      <c r="D17" s="23" t="str">
        <f>IF(Eksplikatsioon!D18=0,"",Eksplikatsioon!D18)</f>
        <v>Hoiuruum/Ladu</v>
      </c>
      <c r="E17" s="58">
        <f>IF(Eksplikatsioon!F18=0,"",Eksplikatsioon!F18)</f>
        <v>77.5</v>
      </c>
      <c r="F17" s="23" t="str">
        <f>IF(Eksplikatsioon!H18=0,"",Eksplikatsioon!H18)</f>
        <v/>
      </c>
      <c r="G17" s="23" t="str">
        <f>IF(Eksplikatsioon!J18=0,"",Eksplikatsioon!J18)</f>
        <v>Ainukasutuses pind</v>
      </c>
      <c r="H17" s="23" t="str">
        <f>IF(Eksplikatsioon!K18=0,"",Eksplikatsioon!K18)</f>
        <v>Terviseamet</v>
      </c>
      <c r="I17" s="23" t="str">
        <f>IF(Eksplikatsioon!L18=0,"",Eksplikatsioon!L18)</f>
        <v>PALDISKI MNT _03</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c r="A18" s="23" t="str">
        <f>IF(Eksplikatsioon!A19=0,"",Eksplikatsioon!A19)</f>
        <v>01</v>
      </c>
      <c r="B18" s="60" t="str">
        <f>IF(Eksplikatsioon!B19=0,"",Eksplikatsioon!B19)</f>
        <v>111</v>
      </c>
      <c r="C18" s="23" t="str">
        <f>IF(Eksplikatsioon!C19=0,"",Eksplikatsioon!C19)</f>
        <v>ÜÜRITAV PIND</v>
      </c>
      <c r="D18" s="23" t="str">
        <f>IF(Eksplikatsioon!D19=0,"",Eksplikatsioon!D19)</f>
        <v>Hoiuruum/Ladu</v>
      </c>
      <c r="E18" s="58">
        <f>IF(Eksplikatsioon!F19=0,"",Eksplikatsioon!F19)</f>
        <v>65.400000000000006</v>
      </c>
      <c r="F18" s="23" t="str">
        <f>IF(Eksplikatsioon!H19=0,"",Eksplikatsioon!H19)</f>
        <v/>
      </c>
      <c r="G18" s="23" t="str">
        <f>IF(Eksplikatsioon!J19=0,"",Eksplikatsioon!J19)</f>
        <v>Ainukasutuses pind</v>
      </c>
      <c r="H18" s="23" t="str">
        <f>IF(Eksplikatsioon!K19=0,"",Eksplikatsioon!K19)</f>
        <v>Tervise Arengu Instituut</v>
      </c>
      <c r="I18" s="23" t="str">
        <f>IF(Eksplikatsioon!L19=0,"",Eksplikatsioon!L19)</f>
        <v>PALDISKIMNT81_03</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c r="A19" s="23" t="str">
        <f>IF(Eksplikatsioon!A20=0,"",Eksplikatsioon!A20)</f>
        <v>01</v>
      </c>
      <c r="B19" s="60" t="str">
        <f>IF(Eksplikatsioon!B20=0,"",Eksplikatsioon!B20)</f>
        <v>112</v>
      </c>
      <c r="C19" s="23" t="str">
        <f>IF(Eksplikatsioon!C20=0,"",Eksplikatsioon!C20)</f>
        <v>ÜÜRITAV PIND</v>
      </c>
      <c r="D19" s="23" t="str">
        <f>IF(Eksplikatsioon!D20=0,"",Eksplikatsioon!D20)</f>
        <v>Hoiuruum/Ladu</v>
      </c>
      <c r="E19" s="58">
        <f>IF(Eksplikatsioon!F20=0,"",Eksplikatsioon!F20)</f>
        <v>59.5</v>
      </c>
      <c r="F19" s="23" t="str">
        <f>IF(Eksplikatsioon!H20=0,"",Eksplikatsioon!H20)</f>
        <v/>
      </c>
      <c r="G19" s="23" t="str">
        <f>IF(Eksplikatsioon!J20=0,"",Eksplikatsioon!J20)</f>
        <v>Ainukasutuses pind</v>
      </c>
      <c r="H19" s="23" t="str">
        <f>IF(Eksplikatsioon!K20=0,"",Eksplikatsioon!K20)</f>
        <v>Terviseamet</v>
      </c>
      <c r="I19" s="23" t="str">
        <f>IF(Eksplikatsioon!L20=0,"",Eksplikatsioon!L20)</f>
        <v>PALDISKI MNT _03</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c r="A20" s="23" t="str">
        <f>IF(Eksplikatsioon!A21=0,"",Eksplikatsioon!A21)</f>
        <v>01</v>
      </c>
      <c r="B20" s="60" t="str">
        <f>IF(Eksplikatsioon!B21=0,"",Eksplikatsioon!B21)</f>
        <v>113</v>
      </c>
      <c r="C20" s="23" t="str">
        <f>IF(Eksplikatsioon!C21=0,"",Eksplikatsioon!C21)</f>
        <v>ÜÜRITAV PIND</v>
      </c>
      <c r="D20" s="23" t="str">
        <f>IF(Eksplikatsioon!D21=0,"",Eksplikatsioon!D21)</f>
        <v>Hoiuruum/Ladu</v>
      </c>
      <c r="E20" s="58">
        <f>IF(Eksplikatsioon!F21=0,"",Eksplikatsioon!F21)</f>
        <v>46.2</v>
      </c>
      <c r="F20" s="23" t="str">
        <f>IF(Eksplikatsioon!H21=0,"",Eksplikatsioon!H21)</f>
        <v/>
      </c>
      <c r="G20" s="23" t="str">
        <f>IF(Eksplikatsioon!J21=0,"",Eksplikatsioon!J21)</f>
        <v>Ainukasutuses pind</v>
      </c>
      <c r="H20" s="23" t="str">
        <f>IF(Eksplikatsioon!K21=0,"",Eksplikatsioon!K21)</f>
        <v>Tervise Arengu Instituut</v>
      </c>
      <c r="I20" s="23" t="str">
        <f>IF(Eksplikatsioon!L21=0,"",Eksplikatsioon!L21)</f>
        <v>PALDISKIMNT81_03</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c r="A21" s="23" t="str">
        <f>IF(Eksplikatsioon!A22=0,"",Eksplikatsioon!A22)</f>
        <v>01</v>
      </c>
      <c r="B21" s="60" t="str">
        <f>IF(Eksplikatsioon!B22=0,"",Eksplikatsioon!B22)</f>
        <v>114</v>
      </c>
      <c r="C21" s="23" t="str">
        <f>IF(Eksplikatsioon!C22=0,"",Eksplikatsioon!C22)</f>
        <v>ÜÜRITAV PIND</v>
      </c>
      <c r="D21" s="23" t="str">
        <f>IF(Eksplikatsioon!D22=0,"",Eksplikatsioon!D22)</f>
        <v>Hoiuruum/Ladu</v>
      </c>
      <c r="E21" s="58">
        <f>IF(Eksplikatsioon!F22=0,"",Eksplikatsioon!F22)</f>
        <v>28.7</v>
      </c>
      <c r="F21" s="23" t="str">
        <f>IF(Eksplikatsioon!H22=0,"",Eksplikatsioon!H22)</f>
        <v/>
      </c>
      <c r="G21" s="23" t="str">
        <f>IF(Eksplikatsioon!J22=0,"",Eksplikatsioon!J22)</f>
        <v>Ainukasutuses pind</v>
      </c>
      <c r="H21" s="23" t="str">
        <f>IF(Eksplikatsioon!K22=0,"",Eksplikatsioon!K22)</f>
        <v>Terviseamet</v>
      </c>
      <c r="I21" s="23" t="str">
        <f>IF(Eksplikatsioon!L22=0,"",Eksplikatsioon!L22)</f>
        <v>PALDISKI MNT _03</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c r="A22" s="23" t="str">
        <f>IF(Eksplikatsioon!A23=0,"",Eksplikatsioon!A23)</f>
        <v>01</v>
      </c>
      <c r="B22" s="60" t="str">
        <f>IF(Eksplikatsioon!B23=0,"",Eksplikatsioon!B23)</f>
        <v>115</v>
      </c>
      <c r="C22" s="23" t="str">
        <f>IF(Eksplikatsioon!C23=0,"",Eksplikatsioon!C23)</f>
        <v>ÜÜRITAV PIND</v>
      </c>
      <c r="D22" s="23" t="str">
        <f>IF(Eksplikatsioon!D23=0,"",Eksplikatsioon!D23)</f>
        <v>Hoiuruum/Ladu</v>
      </c>
      <c r="E22" s="58">
        <f>IF(Eksplikatsioon!F23=0,"",Eksplikatsioon!F23)</f>
        <v>25.2</v>
      </c>
      <c r="F22" s="23" t="str">
        <f>IF(Eksplikatsioon!H23=0,"",Eksplikatsioon!H23)</f>
        <v/>
      </c>
      <c r="G22" s="23" t="str">
        <f>IF(Eksplikatsioon!J23=0,"",Eksplikatsioon!J23)</f>
        <v>Ainukasutuses pind</v>
      </c>
      <c r="H22" s="23" t="str">
        <f>IF(Eksplikatsioon!K23=0,"",Eksplikatsioon!K23)</f>
        <v>Terviseamet</v>
      </c>
      <c r="I22" s="23" t="str">
        <f>IF(Eksplikatsioon!L23=0,"",Eksplikatsioon!L23)</f>
        <v>PALDISKI MNT _03</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c r="A23" s="23" t="str">
        <f>IF(Eksplikatsioon!A24=0,"",Eksplikatsioon!A24)</f>
        <v>01</v>
      </c>
      <c r="B23" s="60" t="str">
        <f>IF(Eksplikatsioon!B24=0,"",Eksplikatsioon!B24)</f>
        <v>116</v>
      </c>
      <c r="C23" s="23" t="str">
        <f>IF(Eksplikatsioon!C24=0,"",Eksplikatsioon!C24)</f>
        <v>ÜÜRITAV PIND</v>
      </c>
      <c r="D23" s="23" t="str">
        <f>IF(Eksplikatsioon!D24=0,"",Eksplikatsioon!D24)</f>
        <v>Ooteruum/Teenindusruum</v>
      </c>
      <c r="E23" s="58">
        <f>IF(Eksplikatsioon!F24=0,"",Eksplikatsioon!F24)</f>
        <v>10.8</v>
      </c>
      <c r="F23" s="23" t="str">
        <f>IF(Eksplikatsioon!H24=0,"",Eksplikatsioon!H24)</f>
        <v/>
      </c>
      <c r="G23" s="23" t="str">
        <f>IF(Eksplikatsioon!J24=0,"",Eksplikatsioon!J24)</f>
        <v>Ühiskasutuses korruse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c r="A24" s="23" t="str">
        <f>IF(Eksplikatsioon!A25=0,"",Eksplikatsioon!A25)</f>
        <v>01</v>
      </c>
      <c r="B24" s="60" t="str">
        <f>IF(Eksplikatsioon!B25=0,"",Eksplikatsioon!B25)</f>
        <v>117</v>
      </c>
      <c r="C24" s="23" t="str">
        <f>IF(Eksplikatsioon!C25=0,"",Eksplikatsioon!C25)</f>
        <v>TEHNOPIND</v>
      </c>
      <c r="D24" s="23" t="str">
        <f>IF(Eksplikatsioon!D25=0,"",Eksplikatsioon!D25)</f>
        <v>Elektrikilp</v>
      </c>
      <c r="E24" s="58">
        <f>IF(Eksplikatsioon!F25=0,"",Eksplikatsioon!F25)</f>
        <v>7.9</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c r="A25" s="23" t="str">
        <f>IF(Eksplikatsioon!A26=0,"",Eksplikatsioon!A26)</f>
        <v>01</v>
      </c>
      <c r="B25" s="60" t="str">
        <f>IF(Eksplikatsioon!B26=0,"",Eksplikatsioon!B26)</f>
        <v>118</v>
      </c>
      <c r="C25" s="23" t="str">
        <f>IF(Eksplikatsioon!C26=0,"",Eksplikatsioon!C26)</f>
        <v>ÜÜRITAV PIND</v>
      </c>
      <c r="D25" s="23" t="str">
        <f>IF(Eksplikatsioon!D26=0,"",Eksplikatsioon!D26)</f>
        <v>Riietusruum</v>
      </c>
      <c r="E25" s="58">
        <f>IF(Eksplikatsioon!F26=0,"",Eksplikatsioon!F26)</f>
        <v>11.5</v>
      </c>
      <c r="F25" s="23" t="str">
        <f>IF(Eksplikatsioon!H26=0,"",Eksplikatsioon!H26)</f>
        <v/>
      </c>
      <c r="G25" s="23" t="str">
        <f>IF(Eksplikatsioon!J26=0,"",Eksplikatsioon!J26)</f>
        <v>Ainukasutuses pind</v>
      </c>
      <c r="H25" s="23" t="str">
        <f>IF(Eksplikatsioon!K26=0,"",Eksplikatsioon!K26)</f>
        <v>Terviseamet</v>
      </c>
      <c r="I25" s="23" t="str">
        <f>IF(Eksplikatsioon!L26=0,"",Eksplikatsioon!L26)</f>
        <v>PALDISKI MNT _03</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c r="A26" s="23" t="str">
        <f>IF(Eksplikatsioon!A27=0,"",Eksplikatsioon!A27)</f>
        <v>01</v>
      </c>
      <c r="B26" s="60" t="str">
        <f>IF(Eksplikatsioon!B27=0,"",Eksplikatsioon!B27)</f>
        <v>119</v>
      </c>
      <c r="C26" s="23" t="str">
        <f>IF(Eksplikatsioon!C27=0,"",Eksplikatsioon!C27)</f>
        <v>ÜÜRITAV PIND</v>
      </c>
      <c r="D26" s="23" t="str">
        <f>IF(Eksplikatsioon!D27=0,"",Eksplikatsioon!D27)</f>
        <v>Pesuruum</v>
      </c>
      <c r="E26" s="58">
        <f>IF(Eksplikatsioon!F27=0,"",Eksplikatsioon!F27)</f>
        <v>4</v>
      </c>
      <c r="F26" s="23" t="str">
        <f>IF(Eksplikatsioon!H27=0,"",Eksplikatsioon!H27)</f>
        <v/>
      </c>
      <c r="G26" s="23" t="str">
        <f>IF(Eksplikatsioon!J27=0,"",Eksplikatsioon!J27)</f>
        <v>Ainukasutuses pind</v>
      </c>
      <c r="H26" s="23" t="str">
        <f>IF(Eksplikatsioon!K27=0,"",Eksplikatsioon!K27)</f>
        <v>Terviseamet</v>
      </c>
      <c r="I26" s="23" t="str">
        <f>IF(Eksplikatsioon!L27=0,"",Eksplikatsioon!L27)</f>
        <v>PALDISKI MNT _03</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c r="A27" s="23" t="str">
        <f>IF(Eksplikatsioon!A28=0,"",Eksplikatsioon!A28)</f>
        <v>01</v>
      </c>
      <c r="B27" s="60" t="str">
        <f>IF(Eksplikatsioon!B28=0,"",Eksplikatsioon!B28)</f>
        <v>119a</v>
      </c>
      <c r="C27" s="23" t="str">
        <f>IF(Eksplikatsioon!C28=0,"",Eksplikatsioon!C28)</f>
        <v>VERTIKAALSETE ÜHENDUSTEEDE PIND</v>
      </c>
      <c r="D27" s="23" t="str">
        <f>IF(Eksplikatsioon!D28=0,"",Eksplikatsioon!D28)</f>
        <v>Šaht</v>
      </c>
      <c r="E27" s="58">
        <f>IF(Eksplikatsioon!F28=0,"",Eksplikatsioon!F28)</f>
        <v>1.2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c r="A28" s="23" t="str">
        <f>IF(Eksplikatsioon!A29=0,"",Eksplikatsioon!A29)</f>
        <v>01</v>
      </c>
      <c r="B28" s="60" t="str">
        <f>IF(Eksplikatsioon!B29=0,"",Eksplikatsioon!B29)</f>
        <v>120</v>
      </c>
      <c r="C28" s="23" t="str">
        <f>IF(Eksplikatsioon!C29=0,"",Eksplikatsioon!C29)</f>
        <v>ÜÜRITAV PIND</v>
      </c>
      <c r="D28" s="23" t="str">
        <f>IF(Eksplikatsioon!D29=0,"",Eksplikatsioon!D29)</f>
        <v>Riietusruum</v>
      </c>
      <c r="E28" s="58">
        <f>IF(Eksplikatsioon!F29=0,"",Eksplikatsioon!F29)</f>
        <v>4.4000000000000004</v>
      </c>
      <c r="F28" s="23" t="str">
        <f>IF(Eksplikatsioon!H29=0,"",Eksplikatsioon!H29)</f>
        <v/>
      </c>
      <c r="G28" s="23" t="str">
        <f>IF(Eksplikatsioon!J29=0,"",Eksplikatsioon!J29)</f>
        <v>Ainukasutuses pind</v>
      </c>
      <c r="H28" s="23" t="str">
        <f>IF(Eksplikatsioon!K29=0,"",Eksplikatsioon!K29)</f>
        <v>Terviseamet</v>
      </c>
      <c r="I28" s="23" t="str">
        <f>IF(Eksplikatsioon!L29=0,"",Eksplikatsioon!L29)</f>
        <v>PALDISKI MNT _03</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c r="A29" s="23" t="str">
        <f>IF(Eksplikatsioon!A30=0,"",Eksplikatsioon!A30)</f>
        <v>01</v>
      </c>
      <c r="B29" s="60" t="str">
        <f>IF(Eksplikatsioon!B30=0,"",Eksplikatsioon!B30)</f>
        <v>121</v>
      </c>
      <c r="C29" s="23" t="str">
        <f>IF(Eksplikatsioon!C30=0,"",Eksplikatsioon!C30)</f>
        <v>ÜÜRITAV PIND</v>
      </c>
      <c r="D29" s="23" t="str">
        <f>IF(Eksplikatsioon!D30=0,"",Eksplikatsioon!D30)</f>
        <v>Koridor</v>
      </c>
      <c r="E29" s="58">
        <f>IF(Eksplikatsioon!F30=0,"",Eksplikatsioon!F30)</f>
        <v>59.4</v>
      </c>
      <c r="F29" s="23" t="str">
        <f>IF(Eksplikatsioon!H30=0,"",Eksplikatsioon!H30)</f>
        <v/>
      </c>
      <c r="G29" s="23" t="str">
        <f>IF(Eksplikatsioon!J30=0,"",Eksplikatsioon!J30)</f>
        <v>Ühiskasutuses korruse pind</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c r="A30" s="23" t="str">
        <f>IF(Eksplikatsioon!A31=0,"",Eksplikatsioon!A31)</f>
        <v>01</v>
      </c>
      <c r="B30" s="60" t="str">
        <f>IF(Eksplikatsioon!B31=0,"",Eksplikatsioon!B31)</f>
        <v>122</v>
      </c>
      <c r="C30" s="23" t="str">
        <f>IF(Eksplikatsioon!C31=0,"",Eksplikatsioon!C31)</f>
        <v>ÜÜRITAV PIND</v>
      </c>
      <c r="D30" s="23" t="str">
        <f>IF(Eksplikatsioon!D31=0,"",Eksplikatsioon!D31)</f>
        <v>Eesruum</v>
      </c>
      <c r="E30" s="58">
        <f>IF(Eksplikatsioon!F31=0,"",Eksplikatsioon!F31)</f>
        <v>3.2</v>
      </c>
      <c r="F30" s="23" t="str">
        <f>IF(Eksplikatsioon!H31=0,"",Eksplikatsioon!H31)</f>
        <v/>
      </c>
      <c r="G30" s="23" t="str">
        <f>IF(Eksplikatsioon!J31=0,"",Eksplikatsioon!J31)</f>
        <v>Ainukasutuses pind</v>
      </c>
      <c r="H30" s="23" t="str">
        <f>IF(Eksplikatsioon!K31=0,"",Eksplikatsioon!K31)</f>
        <v>Terviseamet</v>
      </c>
      <c r="I30" s="23" t="str">
        <f>IF(Eksplikatsioon!L31=0,"",Eksplikatsioon!L31)</f>
        <v>PALDISKI MNT _03</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c r="A31" s="23" t="str">
        <f>IF(Eksplikatsioon!A32=0,"",Eksplikatsioon!A32)</f>
        <v>01</v>
      </c>
      <c r="B31" s="60" t="str">
        <f>IF(Eksplikatsioon!B32=0,"",Eksplikatsioon!B32)</f>
        <v>123</v>
      </c>
      <c r="C31" s="23" t="str">
        <f>IF(Eksplikatsioon!C32=0,"",Eksplikatsioon!C32)</f>
        <v>ÜÜRITAV PIND</v>
      </c>
      <c r="D31" s="23" t="str">
        <f>IF(Eksplikatsioon!D32=0,"",Eksplikatsioon!D32)</f>
        <v>Riietusruum</v>
      </c>
      <c r="E31" s="58">
        <f>IF(Eksplikatsioon!F32=0,"",Eksplikatsioon!F32)</f>
        <v>9.6</v>
      </c>
      <c r="F31" s="23" t="str">
        <f>IF(Eksplikatsioon!H32=0,"",Eksplikatsioon!H32)</f>
        <v/>
      </c>
      <c r="G31" s="23" t="str">
        <f>IF(Eksplikatsioon!J32=0,"",Eksplikatsioon!J32)</f>
        <v>Ainukasutuses pind</v>
      </c>
      <c r="H31" s="23" t="str">
        <f>IF(Eksplikatsioon!K32=0,"",Eksplikatsioon!K32)</f>
        <v>Terviseamet</v>
      </c>
      <c r="I31" s="23" t="str">
        <f>IF(Eksplikatsioon!L32=0,"",Eksplikatsioon!L32)</f>
        <v>PALDISKI MNT _03</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c r="A32" s="23" t="str">
        <f>IF(Eksplikatsioon!A33=0,"",Eksplikatsioon!A33)</f>
        <v>01</v>
      </c>
      <c r="B32" s="60" t="str">
        <f>IF(Eksplikatsioon!B33=0,"",Eksplikatsioon!B33)</f>
        <v>124</v>
      </c>
      <c r="C32" s="23" t="str">
        <f>IF(Eksplikatsioon!C33=0,"",Eksplikatsioon!C33)</f>
        <v>ÜÜRITAV PIND</v>
      </c>
      <c r="D32" s="23" t="str">
        <f>IF(Eksplikatsioon!D33=0,"",Eksplikatsioon!D33)</f>
        <v>Pesuruum</v>
      </c>
      <c r="E32" s="58">
        <f>IF(Eksplikatsioon!F33=0,"",Eksplikatsioon!F33)</f>
        <v>3.7</v>
      </c>
      <c r="F32" s="23" t="str">
        <f>IF(Eksplikatsioon!H33=0,"",Eksplikatsioon!H33)</f>
        <v/>
      </c>
      <c r="G32" s="23" t="str">
        <f>IF(Eksplikatsioon!J33=0,"",Eksplikatsioon!J33)</f>
        <v>Ainukasutuses pind</v>
      </c>
      <c r="H32" s="23" t="str">
        <f>IF(Eksplikatsioon!K33=0,"",Eksplikatsioon!K33)</f>
        <v>Terviseamet</v>
      </c>
      <c r="I32" s="23" t="str">
        <f>IF(Eksplikatsioon!L33=0,"",Eksplikatsioon!L33)</f>
        <v>PALDISKI MNT _03</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c r="A33" s="23" t="str">
        <f>IF(Eksplikatsioon!A34=0,"",Eksplikatsioon!A34)</f>
        <v>01</v>
      </c>
      <c r="B33" s="60" t="str">
        <f>IF(Eksplikatsioon!B34=0,"",Eksplikatsioon!B34)</f>
        <v>125</v>
      </c>
      <c r="C33" s="23" t="str">
        <f>IF(Eksplikatsioon!C34=0,"",Eksplikatsioon!C34)</f>
        <v>ÜÜRITAV PIND</v>
      </c>
      <c r="D33" s="23" t="str">
        <f>IF(Eksplikatsioon!D34=0,"",Eksplikatsioon!D34)</f>
        <v>WC</v>
      </c>
      <c r="E33" s="58">
        <f>IF(Eksplikatsioon!F34=0,"",Eksplikatsioon!F34)</f>
        <v>2.4</v>
      </c>
      <c r="F33" s="23" t="str">
        <f>IF(Eksplikatsioon!H34=0,"",Eksplikatsioon!H34)</f>
        <v/>
      </c>
      <c r="G33" s="23" t="str">
        <f>IF(Eksplikatsioon!J34=0,"",Eksplikatsioon!J34)</f>
        <v>Ainukasutuses pind</v>
      </c>
      <c r="H33" s="23" t="str">
        <f>IF(Eksplikatsioon!K34=0,"",Eksplikatsioon!K34)</f>
        <v>Terviseamet</v>
      </c>
      <c r="I33" s="23" t="str">
        <f>IF(Eksplikatsioon!L34=0,"",Eksplikatsioon!L34)</f>
        <v>PALDISKI MNT _03</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c r="A34" s="23" t="str">
        <f>IF(Eksplikatsioon!A35=0,"",Eksplikatsioon!A35)</f>
        <v>01</v>
      </c>
      <c r="B34" s="60" t="str">
        <f>IF(Eksplikatsioon!B35=0,"",Eksplikatsioon!B35)</f>
        <v>126</v>
      </c>
      <c r="C34" s="23" t="str">
        <f>IF(Eksplikatsioon!C35=0,"",Eksplikatsioon!C35)</f>
        <v>ÜÜRITAV PIND</v>
      </c>
      <c r="D34" s="23" t="str">
        <f>IF(Eksplikatsioon!D35=0,"",Eksplikatsioon!D35)</f>
        <v>Hoiuruum/Ladu</v>
      </c>
      <c r="E34" s="58">
        <f>IF(Eksplikatsioon!F35=0,"",Eksplikatsioon!F35)</f>
        <v>54.5</v>
      </c>
      <c r="F34" s="23" t="str">
        <f>IF(Eksplikatsioon!H35=0,"",Eksplikatsioon!H35)</f>
        <v/>
      </c>
      <c r="G34" s="23" t="str">
        <f>IF(Eksplikatsioon!J35=0,"",Eksplikatsioon!J35)</f>
        <v>Ainukasutuses pind</v>
      </c>
      <c r="H34" s="23" t="str">
        <f>IF(Eksplikatsioon!K35=0,"",Eksplikatsioon!K35)</f>
        <v>Terviseamet</v>
      </c>
      <c r="I34" s="23" t="str">
        <f>IF(Eksplikatsioon!L35=0,"",Eksplikatsioon!L35)</f>
        <v>PALDISKI MNT _03</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c r="A35" s="23" t="str">
        <f>IF(Eksplikatsioon!A36=0,"",Eksplikatsioon!A36)</f>
        <v>01</v>
      </c>
      <c r="B35" s="60" t="str">
        <f>IF(Eksplikatsioon!B36=0,"",Eksplikatsioon!B36)</f>
        <v>126a</v>
      </c>
      <c r="C35" s="23" t="str">
        <f>IF(Eksplikatsioon!C36=0,"",Eksplikatsioon!C36)</f>
        <v>ÜÜRITAV PIND</v>
      </c>
      <c r="D35" s="23" t="str">
        <f>IF(Eksplikatsioon!D36=0,"",Eksplikatsioon!D36)</f>
        <v>Koridor</v>
      </c>
      <c r="E35" s="58">
        <f>IF(Eksplikatsioon!F36=0,"",Eksplikatsioon!F36)</f>
        <v>15.3</v>
      </c>
      <c r="F35" s="23" t="str">
        <f>IF(Eksplikatsioon!H36=0,"",Eksplikatsioon!H36)</f>
        <v/>
      </c>
      <c r="G35" s="23" t="str">
        <f>IF(Eksplikatsioon!J36=0,"",Eksplikatsioon!J36)</f>
        <v>Ühiskasutuses korruse pind</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c r="A36" s="23" t="str">
        <f>IF(Eksplikatsioon!A37=0,"",Eksplikatsioon!A37)</f>
        <v>01</v>
      </c>
      <c r="B36" s="60" t="str">
        <f>IF(Eksplikatsioon!B37=0,"",Eksplikatsioon!B37)</f>
        <v>127</v>
      </c>
      <c r="C36" s="23" t="str">
        <f>IF(Eksplikatsioon!C37=0,"",Eksplikatsioon!C37)</f>
        <v>ÜÜRITAV PIND</v>
      </c>
      <c r="D36" s="23" t="str">
        <f>IF(Eksplikatsioon!D37=0,"",Eksplikatsioon!D37)</f>
        <v>Eesruum</v>
      </c>
      <c r="E36" s="58">
        <f>IF(Eksplikatsioon!F37=0,"",Eksplikatsioon!F37)</f>
        <v>2.7</v>
      </c>
      <c r="F36" s="23" t="str">
        <f>IF(Eksplikatsioon!H37=0,"",Eksplikatsioon!H37)</f>
        <v/>
      </c>
      <c r="G36" s="23" t="str">
        <f>IF(Eksplikatsioon!J37=0,"",Eksplikatsioon!J37)</f>
        <v>Ainukasutuses pind</v>
      </c>
      <c r="H36" s="23" t="str">
        <f>IF(Eksplikatsioon!K37=0,"",Eksplikatsioon!K37)</f>
        <v>Terviseamet</v>
      </c>
      <c r="I36" s="23" t="str">
        <f>IF(Eksplikatsioon!L37=0,"",Eksplikatsioon!L37)</f>
        <v>PALDISKI MNT _03</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c r="A37" s="23" t="str">
        <f>IF(Eksplikatsioon!A38=0,"",Eksplikatsioon!A38)</f>
        <v>01</v>
      </c>
      <c r="B37" s="60" t="str">
        <f>IF(Eksplikatsioon!B38=0,"",Eksplikatsioon!B38)</f>
        <v>128</v>
      </c>
      <c r="C37" s="23" t="str">
        <f>IF(Eksplikatsioon!C38=0,"",Eksplikatsioon!C38)</f>
        <v>ÜÜRITAV PIND</v>
      </c>
      <c r="D37" s="23" t="str">
        <f>IF(Eksplikatsioon!D38=0,"",Eksplikatsioon!D38)</f>
        <v>Hoiuruum/Ladu</v>
      </c>
      <c r="E37" s="58">
        <f>IF(Eksplikatsioon!F38=0,"",Eksplikatsioon!F38)</f>
        <v>8.9</v>
      </c>
      <c r="F37" s="23" t="str">
        <f>IF(Eksplikatsioon!H38=0,"",Eksplikatsioon!H38)</f>
        <v/>
      </c>
      <c r="G37" s="23" t="str">
        <f>IF(Eksplikatsioon!J38=0,"",Eksplikatsioon!J38)</f>
        <v>Ainukasutuses pind</v>
      </c>
      <c r="H37" s="23" t="str">
        <f>IF(Eksplikatsioon!K38=0,"",Eksplikatsioon!K38)</f>
        <v>Terviseamet</v>
      </c>
      <c r="I37" s="23" t="str">
        <f>IF(Eksplikatsioon!L38=0,"",Eksplikatsioon!L38)</f>
        <v>PALDISKI MNT _03</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c r="A38" s="23" t="str">
        <f>IF(Eksplikatsioon!A39=0,"",Eksplikatsioon!A39)</f>
        <v>01</v>
      </c>
      <c r="B38" s="60" t="str">
        <f>IF(Eksplikatsioon!B39=0,"",Eksplikatsioon!B39)</f>
        <v>129</v>
      </c>
      <c r="C38" s="23" t="str">
        <f>IF(Eksplikatsioon!C39=0,"",Eksplikatsioon!C39)</f>
        <v>ÜÜRITAV PIND</v>
      </c>
      <c r="D38" s="23" t="str">
        <f>IF(Eksplikatsioon!D39=0,"",Eksplikatsioon!D39)</f>
        <v>Hoiuruum/Ladu</v>
      </c>
      <c r="E38" s="58">
        <f>IF(Eksplikatsioon!F39=0,"",Eksplikatsioon!F39)</f>
        <v>21.7</v>
      </c>
      <c r="F38" s="23" t="str">
        <f>IF(Eksplikatsioon!H39=0,"",Eksplikatsioon!H39)</f>
        <v/>
      </c>
      <c r="G38" s="23" t="str">
        <f>IF(Eksplikatsioon!J39=0,"",Eksplikatsioon!J39)</f>
        <v>Ainukasutuses pind</v>
      </c>
      <c r="H38" s="23" t="str">
        <f>IF(Eksplikatsioon!K39=0,"",Eksplikatsioon!K39)</f>
        <v>Terviseamet</v>
      </c>
      <c r="I38" s="23" t="str">
        <f>IF(Eksplikatsioon!L39=0,"",Eksplikatsioon!L39)</f>
        <v>PALDISKI MNT _03</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c r="A39" s="23" t="str">
        <f>IF(Eksplikatsioon!A40=0,"",Eksplikatsioon!A40)</f>
        <v>01</v>
      </c>
      <c r="B39" s="60" t="str">
        <f>IF(Eksplikatsioon!B40=0,"",Eksplikatsioon!B40)</f>
        <v>130</v>
      </c>
      <c r="C39" s="23" t="str">
        <f>IF(Eksplikatsioon!C40=0,"",Eksplikatsioon!C40)</f>
        <v>ÜÜRITAV PIND</v>
      </c>
      <c r="D39" s="23" t="str">
        <f>IF(Eksplikatsioon!D40=0,"",Eksplikatsioon!D40)</f>
        <v>Kabinet/Büroo</v>
      </c>
      <c r="E39" s="58">
        <f>IF(Eksplikatsioon!F40=0,"",Eksplikatsioon!F40)</f>
        <v>10.5</v>
      </c>
      <c r="F39" s="23" t="str">
        <f>IF(Eksplikatsioon!H40=0,"",Eksplikatsioon!H40)</f>
        <v/>
      </c>
      <c r="G39" s="23" t="str">
        <f>IF(Eksplikatsioon!J40=0,"",Eksplikatsioon!J40)</f>
        <v>Ainukasutuses pind</v>
      </c>
      <c r="H39" s="23" t="str">
        <f>IF(Eksplikatsioon!K40=0,"",Eksplikatsioon!K40)</f>
        <v>Terviseamet</v>
      </c>
      <c r="I39" s="23" t="str">
        <f>IF(Eksplikatsioon!L40=0,"",Eksplikatsioon!L40)</f>
        <v>PALDISKI MNT _03</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c r="A40" s="23" t="str">
        <f>IF(Eksplikatsioon!A41=0,"",Eksplikatsioon!A41)</f>
        <v>01</v>
      </c>
      <c r="B40" s="60" t="str">
        <f>IF(Eksplikatsioon!B41=0,"",Eksplikatsioon!B41)</f>
        <v>131</v>
      </c>
      <c r="C40" s="23" t="str">
        <f>IF(Eksplikatsioon!C41=0,"",Eksplikatsioon!C41)</f>
        <v>ÜÜRITAV PIND</v>
      </c>
      <c r="D40" s="23" t="str">
        <f>IF(Eksplikatsioon!D41=0,"",Eksplikatsioon!D41)</f>
        <v>Nõupidamise ruum</v>
      </c>
      <c r="E40" s="58">
        <f>IF(Eksplikatsioon!F41=0,"",Eksplikatsioon!F41)</f>
        <v>16.3</v>
      </c>
      <c r="F40" s="23" t="str">
        <f>IF(Eksplikatsioon!H41=0,"",Eksplikatsioon!H41)</f>
        <v/>
      </c>
      <c r="G40" s="23" t="str">
        <f>IF(Eksplikatsioon!J41=0,"",Eksplikatsioon!J41)</f>
        <v>Ainukasutuses pind</v>
      </c>
      <c r="H40" s="23" t="str">
        <f>IF(Eksplikatsioon!K41=0,"",Eksplikatsioon!K41)</f>
        <v>Terviseamet</v>
      </c>
      <c r="I40" s="23" t="str">
        <f>IF(Eksplikatsioon!L41=0,"",Eksplikatsioon!L41)</f>
        <v>PALDISKI MNT _03</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c r="A41" s="23" t="str">
        <f>IF(Eksplikatsioon!A42=0,"",Eksplikatsioon!A42)</f>
        <v>01</v>
      </c>
      <c r="B41" s="60" t="str">
        <f>IF(Eksplikatsioon!B42=0,"",Eksplikatsioon!B42)</f>
        <v>132</v>
      </c>
      <c r="C41" s="23" t="str">
        <f>IF(Eksplikatsioon!C42=0,"",Eksplikatsioon!C42)</f>
        <v>ÜÜRITAV PIND</v>
      </c>
      <c r="D41" s="23" t="str">
        <f>IF(Eksplikatsioon!D42=0,"",Eksplikatsioon!D42)</f>
        <v>Kabinet/Büroo</v>
      </c>
      <c r="E41" s="58">
        <f>IF(Eksplikatsioon!F42=0,"",Eksplikatsioon!F42)</f>
        <v>13</v>
      </c>
      <c r="F41" s="23" t="str">
        <f>IF(Eksplikatsioon!H42=0,"",Eksplikatsioon!H42)</f>
        <v/>
      </c>
      <c r="G41" s="23" t="str">
        <f>IF(Eksplikatsioon!J42=0,"",Eksplikatsioon!J42)</f>
        <v>Ainukasutuses pind</v>
      </c>
      <c r="H41" s="23" t="str">
        <f>IF(Eksplikatsioon!K42=0,"",Eksplikatsioon!K42)</f>
        <v>Terviseamet</v>
      </c>
      <c r="I41" s="23" t="str">
        <f>IF(Eksplikatsioon!L42=0,"",Eksplikatsioon!L42)</f>
        <v>PALDISKI MNT _03</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c r="A42" s="23" t="str">
        <f>IF(Eksplikatsioon!A43=0,"",Eksplikatsioon!A43)</f>
        <v>01</v>
      </c>
      <c r="B42" s="60" t="str">
        <f>IF(Eksplikatsioon!B43=0,"",Eksplikatsioon!B43)</f>
        <v>133</v>
      </c>
      <c r="C42" s="23" t="str">
        <f>IF(Eksplikatsioon!C43=0,"",Eksplikatsioon!C43)</f>
        <v>ÜÜRITAV PIND</v>
      </c>
      <c r="D42" s="23" t="str">
        <f>IF(Eksplikatsioon!D43=0,"",Eksplikatsioon!D43)</f>
        <v>Kabinet/Büroo</v>
      </c>
      <c r="E42" s="58">
        <f>IF(Eksplikatsioon!F43=0,"",Eksplikatsioon!F43)</f>
        <v>16.2</v>
      </c>
      <c r="F42" s="23" t="str">
        <f>IF(Eksplikatsioon!H43=0,"",Eksplikatsioon!H43)</f>
        <v/>
      </c>
      <c r="G42" s="23" t="str">
        <f>IF(Eksplikatsioon!J43=0,"",Eksplikatsioon!J43)</f>
        <v>Ainukasutuses pind</v>
      </c>
      <c r="H42" s="23" t="str">
        <f>IF(Eksplikatsioon!K43=0,"",Eksplikatsioon!K43)</f>
        <v>Terviseamet</v>
      </c>
      <c r="I42" s="23" t="str">
        <f>IF(Eksplikatsioon!L43=0,"",Eksplikatsioon!L43)</f>
        <v>PALDISKI MNT _03</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c r="A43" s="23" t="str">
        <f>IF(Eksplikatsioon!A44=0,"",Eksplikatsioon!A44)</f>
        <v>01</v>
      </c>
      <c r="B43" s="60" t="str">
        <f>IF(Eksplikatsioon!B44=0,"",Eksplikatsioon!B44)</f>
        <v>134</v>
      </c>
      <c r="C43" s="23" t="str">
        <f>IF(Eksplikatsioon!C44=0,"",Eksplikatsioon!C44)</f>
        <v>ÜÜRITAV PIND</v>
      </c>
      <c r="D43" s="23" t="str">
        <f>IF(Eksplikatsioon!D44=0,"",Eksplikatsioon!D44)</f>
        <v>Kabinet/Büroo</v>
      </c>
      <c r="E43" s="58">
        <f>IF(Eksplikatsioon!F44=0,"",Eksplikatsioon!F44)</f>
        <v>29.4</v>
      </c>
      <c r="F43" s="23" t="str">
        <f>IF(Eksplikatsioon!H44=0,"",Eksplikatsioon!H44)</f>
        <v/>
      </c>
      <c r="G43" s="23" t="str">
        <f>IF(Eksplikatsioon!J44=0,"",Eksplikatsioon!J44)</f>
        <v>Ainukasutuses pind</v>
      </c>
      <c r="H43" s="23" t="str">
        <f>IF(Eksplikatsioon!K44=0,"",Eksplikatsioon!K44)</f>
        <v>Terviseamet</v>
      </c>
      <c r="I43" s="23" t="str">
        <f>IF(Eksplikatsioon!L44=0,"",Eksplikatsioon!L44)</f>
        <v>PALDISKI MNT _03</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c r="A44" s="23" t="str">
        <f>IF(Eksplikatsioon!A45=0,"",Eksplikatsioon!A45)</f>
        <v>01</v>
      </c>
      <c r="B44" s="60" t="str">
        <f>IF(Eksplikatsioon!B45=0,"",Eksplikatsioon!B45)</f>
        <v>135</v>
      </c>
      <c r="C44" s="23" t="str">
        <f>IF(Eksplikatsioon!C45=0,"",Eksplikatsioon!C45)</f>
        <v>ÜÜRITAV PIND</v>
      </c>
      <c r="D44" s="23" t="str">
        <f>IF(Eksplikatsioon!D45=0,"",Eksplikatsioon!D45)</f>
        <v>Hoiuruum/Ladu</v>
      </c>
      <c r="E44" s="58">
        <f>IF(Eksplikatsioon!F45=0,"",Eksplikatsioon!F45)</f>
        <v>10.7</v>
      </c>
      <c r="F44" s="23" t="str">
        <f>IF(Eksplikatsioon!H45=0,"",Eksplikatsioon!H45)</f>
        <v/>
      </c>
      <c r="G44" s="23" t="str">
        <f>IF(Eksplikatsioon!J45=0,"",Eksplikatsioon!J45)</f>
        <v>Ainukasutuses pind</v>
      </c>
      <c r="H44" s="23" t="str">
        <f>IF(Eksplikatsioon!K45=0,"",Eksplikatsioon!K45)</f>
        <v>Terviseamet</v>
      </c>
      <c r="I44" s="23" t="str">
        <f>IF(Eksplikatsioon!L45=0,"",Eksplikatsioon!L45)</f>
        <v>PALDISKI MNT _03</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c r="A45" s="23" t="str">
        <f>IF(Eksplikatsioon!A46=0,"",Eksplikatsioon!A46)</f>
        <v>01</v>
      </c>
      <c r="B45" s="60" t="str">
        <f>IF(Eksplikatsioon!B46=0,"",Eksplikatsioon!B46)</f>
        <v>136</v>
      </c>
      <c r="C45" s="23" t="str">
        <f>IF(Eksplikatsioon!C46=0,"",Eksplikatsioon!C46)</f>
        <v>ÜÜRITAV PIND</v>
      </c>
      <c r="D45" s="23" t="str">
        <f>IF(Eksplikatsioon!D46=0,"",Eksplikatsioon!D46)</f>
        <v>Arhiiv</v>
      </c>
      <c r="E45" s="58">
        <f>IF(Eksplikatsioon!F46=0,"",Eksplikatsioon!F46)</f>
        <v>174</v>
      </c>
      <c r="F45" s="23" t="str">
        <f>IF(Eksplikatsioon!H46=0,"",Eksplikatsioon!H46)</f>
        <v/>
      </c>
      <c r="G45" s="23" t="str">
        <f>IF(Eksplikatsioon!J46=0,"",Eksplikatsioon!J46)</f>
        <v>Ainukasutuses pind</v>
      </c>
      <c r="H45" s="23" t="str">
        <f>IF(Eksplikatsioon!K46=0,"",Eksplikatsioon!K46)</f>
        <v>Terviseamet</v>
      </c>
      <c r="I45" s="23" t="str">
        <f>IF(Eksplikatsioon!L46=0,"",Eksplikatsioon!L46)</f>
        <v>PALDISKI MNT _03</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c r="A46" s="23" t="str">
        <f>IF(Eksplikatsioon!A47=0,"",Eksplikatsioon!A47)</f>
        <v>01</v>
      </c>
      <c r="B46" s="60" t="str">
        <f>IF(Eksplikatsioon!B47=0,"",Eksplikatsioon!B47)</f>
        <v>137</v>
      </c>
      <c r="C46" s="23" t="str">
        <f>IF(Eksplikatsioon!C47=0,"",Eksplikatsioon!C47)</f>
        <v>ÜÜRITAV PIND</v>
      </c>
      <c r="D46" s="23" t="str">
        <f>IF(Eksplikatsioon!D47=0,"",Eksplikatsioon!D47)</f>
        <v>Hoiuruum/Ladu</v>
      </c>
      <c r="E46" s="58">
        <f>IF(Eksplikatsioon!F47=0,"",Eksplikatsioon!F47)</f>
        <v>9.1999999999999993</v>
      </c>
      <c r="F46" s="23" t="str">
        <f>IF(Eksplikatsioon!H47=0,"",Eksplikatsioon!H47)</f>
        <v/>
      </c>
      <c r="G46" s="23" t="str">
        <f>IF(Eksplikatsioon!J47=0,"",Eksplikatsioon!J47)</f>
        <v>Ainukasutuses pind</v>
      </c>
      <c r="H46" s="23" t="str">
        <f>IF(Eksplikatsioon!K47=0,"",Eksplikatsioon!K47)</f>
        <v>Terviseamet</v>
      </c>
      <c r="I46" s="23" t="str">
        <f>IF(Eksplikatsioon!L47=0,"",Eksplikatsioon!L47)</f>
        <v>PALDISKI MNT _03</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c r="A47" s="23" t="str">
        <f>IF(Eksplikatsioon!A48=0,"",Eksplikatsioon!A48)</f>
        <v>01</v>
      </c>
      <c r="B47" s="60" t="str">
        <f>IF(Eksplikatsioon!B48=0,"",Eksplikatsioon!B48)</f>
        <v>138</v>
      </c>
      <c r="C47" s="23" t="str">
        <f>IF(Eksplikatsioon!C48=0,"",Eksplikatsioon!C48)</f>
        <v>ÜÜRITAV PIND</v>
      </c>
      <c r="D47" s="23" t="str">
        <f>IF(Eksplikatsioon!D48=0,"",Eksplikatsioon!D48)</f>
        <v>Koristus- ja hooldusruum</v>
      </c>
      <c r="E47" s="58">
        <f>IF(Eksplikatsioon!F48=0,"",Eksplikatsioon!F48)</f>
        <v>9.3000000000000007</v>
      </c>
      <c r="F47" s="23" t="str">
        <f>IF(Eksplikatsioon!H48=0,"",Eksplikatsioon!H48)</f>
        <v/>
      </c>
      <c r="G47" s="23" t="str">
        <f>IF(Eksplikatsioon!J48=0,"",Eksplikatsioon!J48)</f>
        <v>Ainukasutuses pind</v>
      </c>
      <c r="H47" s="23" t="str">
        <f>IF(Eksplikatsioon!K48=0,"",Eksplikatsioon!K48)</f>
        <v>Terviseamet</v>
      </c>
      <c r="I47" s="23" t="str">
        <f>IF(Eksplikatsioon!L48=0,"",Eksplikatsioon!L48)</f>
        <v>PALDISKI MNT _03</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c r="A48" s="23" t="str">
        <f>IF(Eksplikatsioon!A49=0,"",Eksplikatsioon!A49)</f>
        <v>01</v>
      </c>
      <c r="B48" s="60" t="str">
        <f>IF(Eksplikatsioon!B49=0,"",Eksplikatsioon!B49)</f>
        <v>139</v>
      </c>
      <c r="C48" s="23" t="str">
        <f>IF(Eksplikatsioon!C49=0,"",Eksplikatsioon!C49)</f>
        <v>ÜÜRITAV PIND</v>
      </c>
      <c r="D48" s="23" t="str">
        <f>IF(Eksplikatsioon!D49=0,"",Eksplikatsioon!D49)</f>
        <v>WC</v>
      </c>
      <c r="E48" s="58">
        <f>IF(Eksplikatsioon!F49=0,"",Eksplikatsioon!F49)</f>
        <v>3.2</v>
      </c>
      <c r="F48" s="23" t="str">
        <f>IF(Eksplikatsioon!H49=0,"",Eksplikatsioon!H49)</f>
        <v/>
      </c>
      <c r="G48" s="23" t="str">
        <f>IF(Eksplikatsioon!J49=0,"",Eksplikatsioon!J49)</f>
        <v>Ainukasutuses pind</v>
      </c>
      <c r="H48" s="23" t="str">
        <f>IF(Eksplikatsioon!K49=0,"",Eksplikatsioon!K49)</f>
        <v>Terviseamet</v>
      </c>
      <c r="I48" s="23" t="str">
        <f>IF(Eksplikatsioon!L49=0,"",Eksplikatsioon!L49)</f>
        <v>PALDISKI MNT _03</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c r="A49" s="23" t="str">
        <f>IF(Eksplikatsioon!A50=0,"",Eksplikatsioon!A50)</f>
        <v>01</v>
      </c>
      <c r="B49" s="60" t="str">
        <f>IF(Eksplikatsioon!B50=0,"",Eksplikatsioon!B50)</f>
        <v>140</v>
      </c>
      <c r="C49" s="23" t="str">
        <f>IF(Eksplikatsioon!C50=0,"",Eksplikatsioon!C50)</f>
        <v>ÜÜRITAV PIND</v>
      </c>
      <c r="D49" s="23" t="str">
        <f>IF(Eksplikatsioon!D50=0,"",Eksplikatsioon!D50)</f>
        <v>Koridor</v>
      </c>
      <c r="E49" s="58">
        <f>IF(Eksplikatsioon!F50=0,"",Eksplikatsioon!F50)</f>
        <v>17.7</v>
      </c>
      <c r="F49" s="23" t="str">
        <f>IF(Eksplikatsioon!H50=0,"",Eksplikatsioon!H50)</f>
        <v/>
      </c>
      <c r="G49" s="23" t="str">
        <f>IF(Eksplikatsioon!J50=0,"",Eksplikatsioon!J50)</f>
        <v>Ainukasutuses pind</v>
      </c>
      <c r="H49" s="23" t="str">
        <f>IF(Eksplikatsioon!K50=0,"",Eksplikatsioon!K50)</f>
        <v>Terviseamet</v>
      </c>
      <c r="I49" s="23" t="str">
        <f>IF(Eksplikatsioon!L50=0,"",Eksplikatsioon!L50)</f>
        <v>PALDISKI MNT _03</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c r="A50" s="23" t="str">
        <f>IF(Eksplikatsioon!A51=0,"",Eksplikatsioon!A51)</f>
        <v>01</v>
      </c>
      <c r="B50" s="60" t="str">
        <f>IF(Eksplikatsioon!B51=0,"",Eksplikatsioon!B51)</f>
        <v>141</v>
      </c>
      <c r="C50" s="23" t="str">
        <f>IF(Eksplikatsioon!C51=0,"",Eksplikatsioon!C51)</f>
        <v>ÜÜRITAV PIND</v>
      </c>
      <c r="D50" s="23" t="str">
        <f>IF(Eksplikatsioon!D51=0,"",Eksplikatsioon!D51)</f>
        <v>Kabinet/Büroo</v>
      </c>
      <c r="E50" s="58">
        <f>IF(Eksplikatsioon!F51=0,"",Eksplikatsioon!F51)</f>
        <v>10.6</v>
      </c>
      <c r="F50" s="23" t="str">
        <f>IF(Eksplikatsioon!H51=0,"",Eksplikatsioon!H51)</f>
        <v/>
      </c>
      <c r="G50" s="23" t="str">
        <f>IF(Eksplikatsioon!J51=0,"",Eksplikatsioon!J51)</f>
        <v>Ainukasutuses pind</v>
      </c>
      <c r="H50" s="23" t="str">
        <f>IF(Eksplikatsioon!K51=0,"",Eksplikatsioon!K51)</f>
        <v>Terviseamet</v>
      </c>
      <c r="I50" s="23" t="str">
        <f>IF(Eksplikatsioon!L51=0,"",Eksplikatsioon!L51)</f>
        <v>PALDISKI MNT _03</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c r="A51" s="23" t="str">
        <f>IF(Eksplikatsioon!A52=0,"",Eksplikatsioon!A52)</f>
        <v>01</v>
      </c>
      <c r="B51" s="60" t="str">
        <f>IF(Eksplikatsioon!B52=0,"",Eksplikatsioon!B52)</f>
        <v>142</v>
      </c>
      <c r="C51" s="23" t="str">
        <f>IF(Eksplikatsioon!C52=0,"",Eksplikatsioon!C52)</f>
        <v>ÜÜRITAV PIND</v>
      </c>
      <c r="D51" s="23" t="str">
        <f>IF(Eksplikatsioon!D52=0,"",Eksplikatsioon!D52)</f>
        <v>Ooteruum/Teenindusruum</v>
      </c>
      <c r="E51" s="58">
        <f>IF(Eksplikatsioon!F52=0,"",Eksplikatsioon!F52)</f>
        <v>32</v>
      </c>
      <c r="F51" s="23" t="str">
        <f>IF(Eksplikatsioon!H52=0,"",Eksplikatsioon!H52)</f>
        <v/>
      </c>
      <c r="G51" s="23" t="str">
        <f>IF(Eksplikatsioon!J52=0,"",Eksplikatsioon!J52)</f>
        <v>Ainukasutuses pind</v>
      </c>
      <c r="H51" s="23" t="str">
        <f>IF(Eksplikatsioon!K52=0,"",Eksplikatsioon!K52)</f>
        <v>Terviseamet</v>
      </c>
      <c r="I51" s="23" t="str">
        <f>IF(Eksplikatsioon!L52=0,"",Eksplikatsioon!L52)</f>
        <v>PALDISKI MNT _03</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c r="A52" s="23" t="str">
        <f>IF(Eksplikatsioon!A53=0,"",Eksplikatsioon!A53)</f>
        <v>01</v>
      </c>
      <c r="B52" s="60" t="str">
        <f>IF(Eksplikatsioon!B53=0,"",Eksplikatsioon!B53)</f>
        <v>143</v>
      </c>
      <c r="C52" s="23" t="str">
        <f>IF(Eksplikatsioon!C53=0,"",Eksplikatsioon!C53)</f>
        <v>ÜÜRITAV PIND</v>
      </c>
      <c r="D52" s="23" t="str">
        <f>IF(Eksplikatsioon!D53=0,"",Eksplikatsioon!D53)</f>
        <v>Tuulekoda</v>
      </c>
      <c r="E52" s="58">
        <f>IF(Eksplikatsioon!F53=0,"",Eksplikatsioon!F53)</f>
        <v>4.5</v>
      </c>
      <c r="F52" s="23" t="str">
        <f>IF(Eksplikatsioon!H53=0,"",Eksplikatsioon!H53)</f>
        <v/>
      </c>
      <c r="G52" s="23" t="str">
        <f>IF(Eksplikatsioon!J53=0,"",Eksplikatsioon!J53)</f>
        <v>Ainukasutuses pind</v>
      </c>
      <c r="H52" s="23" t="str">
        <f>IF(Eksplikatsioon!K53=0,"",Eksplikatsioon!K53)</f>
        <v>Terviseamet</v>
      </c>
      <c r="I52" s="23" t="str">
        <f>IF(Eksplikatsioon!L53=0,"",Eksplikatsioon!L53)</f>
        <v>PALDISKI MNT _03</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c r="A53" s="23" t="str">
        <f>IF(Eksplikatsioon!A54=0,"",Eksplikatsioon!A54)</f>
        <v>01</v>
      </c>
      <c r="B53" s="60" t="str">
        <f>IF(Eksplikatsioon!B54=0,"",Eksplikatsioon!B54)</f>
        <v>144</v>
      </c>
      <c r="C53" s="23" t="str">
        <f>IF(Eksplikatsioon!C54=0,"",Eksplikatsioon!C54)</f>
        <v>ÜÜRITAV PIND</v>
      </c>
      <c r="D53" s="23" t="str">
        <f>IF(Eksplikatsioon!D54=0,"",Eksplikatsioon!D54)</f>
        <v>Ooteruum/Teenindusruum</v>
      </c>
      <c r="E53" s="58">
        <f>IF(Eksplikatsioon!F54=0,"",Eksplikatsioon!F54)</f>
        <v>13.6</v>
      </c>
      <c r="F53" s="23" t="str">
        <f>IF(Eksplikatsioon!H54=0,"",Eksplikatsioon!H54)</f>
        <v/>
      </c>
      <c r="G53" s="23" t="str">
        <f>IF(Eksplikatsioon!J54=0,"",Eksplikatsioon!J54)</f>
        <v>Ainukasutuses pind</v>
      </c>
      <c r="H53" s="23" t="str">
        <f>IF(Eksplikatsioon!K54=0,"",Eksplikatsioon!K54)</f>
        <v>Terviseamet</v>
      </c>
      <c r="I53" s="23" t="str">
        <f>IF(Eksplikatsioon!L54=0,"",Eksplikatsioon!L54)</f>
        <v>PALDISKI MNT _03</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c r="A54" s="23" t="str">
        <f>IF(Eksplikatsioon!A55=0,"",Eksplikatsioon!A55)</f>
        <v>01</v>
      </c>
      <c r="B54" s="60" t="str">
        <f>IF(Eksplikatsioon!B55=0,"",Eksplikatsioon!B55)</f>
        <v>145</v>
      </c>
      <c r="C54" s="23" t="str">
        <f>IF(Eksplikatsioon!C55=0,"",Eksplikatsioon!C55)</f>
        <v>ÜÜRITAV PIND</v>
      </c>
      <c r="D54" s="23" t="str">
        <f>IF(Eksplikatsioon!D55=0,"",Eksplikatsioon!D55)</f>
        <v>Nõupidamise ruum</v>
      </c>
      <c r="E54" s="58">
        <f>IF(Eksplikatsioon!F55=0,"",Eksplikatsioon!F55)</f>
        <v>19.100000000000001</v>
      </c>
      <c r="F54" s="23" t="str">
        <f>IF(Eksplikatsioon!H55=0,"",Eksplikatsioon!H55)</f>
        <v/>
      </c>
      <c r="G54" s="23" t="str">
        <f>IF(Eksplikatsioon!J55=0,"",Eksplikatsioon!J55)</f>
        <v>Ainukasutuses pind</v>
      </c>
      <c r="H54" s="23" t="str">
        <f>IF(Eksplikatsioon!K55=0,"",Eksplikatsioon!K55)</f>
        <v>Terviseamet</v>
      </c>
      <c r="I54" s="23" t="str">
        <f>IF(Eksplikatsioon!L55=0,"",Eksplikatsioon!L55)</f>
        <v>PALDISKI MNT _03</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c r="A55" s="23" t="str">
        <f>IF(Eksplikatsioon!A56=0,"",Eksplikatsioon!A56)</f>
        <v>01</v>
      </c>
      <c r="B55" s="60" t="str">
        <f>IF(Eksplikatsioon!B56=0,"",Eksplikatsioon!B56)</f>
        <v>146</v>
      </c>
      <c r="C55" s="23" t="str">
        <f>IF(Eksplikatsioon!C56=0,"",Eksplikatsioon!C56)</f>
        <v>ÜÜRITAV PIND</v>
      </c>
      <c r="D55" s="23" t="str">
        <f>IF(Eksplikatsioon!D56=0,"",Eksplikatsioon!D56)</f>
        <v>Kabinet/Büroo</v>
      </c>
      <c r="E55" s="58">
        <f>IF(Eksplikatsioon!F56=0,"",Eksplikatsioon!F56)</f>
        <v>4.5</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c r="A56" s="23" t="str">
        <f>IF(Eksplikatsioon!A57=0,"",Eksplikatsioon!A57)</f>
        <v>01</v>
      </c>
      <c r="B56" s="60" t="str">
        <f>IF(Eksplikatsioon!B57=0,"",Eksplikatsioon!B57)</f>
        <v>147</v>
      </c>
      <c r="C56" s="23" t="str">
        <f>IF(Eksplikatsioon!C57=0,"",Eksplikatsioon!C57)</f>
        <v>ÜÜRITAV PIND</v>
      </c>
      <c r="D56" s="23" t="str">
        <f>IF(Eksplikatsioon!D57=0,"",Eksplikatsioon!D57)</f>
        <v>Aatrium/Fuajee</v>
      </c>
      <c r="E56" s="58">
        <f>IF(Eksplikatsioon!F57=0,"",Eksplikatsioon!F57)</f>
        <v>41.4</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c r="A57" s="23" t="str">
        <f>IF(Eksplikatsioon!A58=0,"",Eksplikatsioon!A58)</f>
        <v>01</v>
      </c>
      <c r="B57" s="60" t="str">
        <f>IF(Eksplikatsioon!B58=0,"",Eksplikatsioon!B58)</f>
        <v>148</v>
      </c>
      <c r="C57" s="23" t="str">
        <f>IF(Eksplikatsioon!C58=0,"",Eksplikatsioon!C58)</f>
        <v>ÜÜRITAV PIND</v>
      </c>
      <c r="D57" s="23" t="str">
        <f>IF(Eksplikatsioon!D58=0,"",Eksplikatsioon!D58)</f>
        <v>WC</v>
      </c>
      <c r="E57" s="58">
        <f>IF(Eksplikatsioon!F58=0,"",Eksplikatsioon!F58)</f>
        <v>6.1</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c r="A58" s="23" t="str">
        <f>IF(Eksplikatsioon!A59=0,"",Eksplikatsioon!A59)</f>
        <v>01</v>
      </c>
      <c r="B58" s="60" t="str">
        <f>IF(Eksplikatsioon!B59=0,"",Eksplikatsioon!B59)</f>
        <v>149</v>
      </c>
      <c r="C58" s="23" t="str">
        <f>IF(Eksplikatsioon!C59=0,"",Eksplikatsioon!C59)</f>
        <v>ÜÜRITAV PIND</v>
      </c>
      <c r="D58" s="23" t="str">
        <f>IF(Eksplikatsioon!D59=0,"",Eksplikatsioon!D59)</f>
        <v>Nõupidamise ruum</v>
      </c>
      <c r="E58" s="58">
        <f>IF(Eksplikatsioon!F59=0,"",Eksplikatsioon!F59)</f>
        <v>15.7</v>
      </c>
      <c r="F58" s="23" t="str">
        <f>IF(Eksplikatsioon!H59=0,"",Eksplikatsioon!H59)</f>
        <v/>
      </c>
      <c r="G58" s="23" t="str">
        <f>IF(Eksplikatsioon!J59=0,"",Eksplikatsioon!J59)</f>
        <v>Ainukasutuses pind</v>
      </c>
      <c r="H58" s="23" t="str">
        <f>IF(Eksplikatsioon!K59=0,"",Eksplikatsioon!K59)</f>
        <v>Terviseamet</v>
      </c>
      <c r="I58" s="23" t="str">
        <f>IF(Eksplikatsioon!L59=0,"",Eksplikatsioon!L59)</f>
        <v>PALDISKI MNT _03</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c r="A59" s="23" t="str">
        <f>IF(Eksplikatsioon!A60=0,"",Eksplikatsioon!A60)</f>
        <v>01</v>
      </c>
      <c r="B59" s="60" t="str">
        <f>IF(Eksplikatsioon!B60=0,"",Eksplikatsioon!B60)</f>
        <v>150</v>
      </c>
      <c r="C59" s="23" t="str">
        <f>IF(Eksplikatsioon!C60=0,"",Eksplikatsioon!C60)</f>
        <v>ÜÜRITAV PIND</v>
      </c>
      <c r="D59" s="23" t="str">
        <f>IF(Eksplikatsioon!D60=0,"",Eksplikatsioon!D60)</f>
        <v>Nõupidamise ruum</v>
      </c>
      <c r="E59" s="58">
        <f>IF(Eksplikatsioon!F60=0,"",Eksplikatsioon!F60)</f>
        <v>15.5</v>
      </c>
      <c r="F59" s="23" t="str">
        <f>IF(Eksplikatsioon!H60=0,"",Eksplikatsioon!H60)</f>
        <v/>
      </c>
      <c r="G59" s="23" t="str">
        <f>IF(Eksplikatsioon!J60=0,"",Eksplikatsioon!J60)</f>
        <v>Ainukasutuses pind</v>
      </c>
      <c r="H59" s="23" t="str">
        <f>IF(Eksplikatsioon!K60=0,"",Eksplikatsioon!K60)</f>
        <v>Terviseamet</v>
      </c>
      <c r="I59" s="23" t="str">
        <f>IF(Eksplikatsioon!L60=0,"",Eksplikatsioon!L60)</f>
        <v>PALDISKI MNT _03</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c r="A60" s="23" t="str">
        <f>IF(Eksplikatsioon!A61=0,"",Eksplikatsioon!A61)</f>
        <v>01</v>
      </c>
      <c r="B60" s="60" t="str">
        <f>IF(Eksplikatsioon!B61=0,"",Eksplikatsioon!B61)</f>
        <v>151</v>
      </c>
      <c r="C60" s="23" t="str">
        <f>IF(Eksplikatsioon!C61=0,"",Eksplikatsioon!C61)</f>
        <v>ÜÜRITAV PIND</v>
      </c>
      <c r="D60" s="23" t="str">
        <f>IF(Eksplikatsioon!D61=0,"",Eksplikatsioon!D61)</f>
        <v>Koridor</v>
      </c>
      <c r="E60" s="58">
        <f>IF(Eksplikatsioon!F61=0,"",Eksplikatsioon!F61)</f>
        <v>29.9</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c r="A61" s="23" t="str">
        <f>IF(Eksplikatsioon!A62=0,"",Eksplikatsioon!A62)</f>
        <v>01</v>
      </c>
      <c r="B61" s="60" t="str">
        <f>IF(Eksplikatsioon!B62=0,"",Eksplikatsioon!B62)</f>
        <v>157</v>
      </c>
      <c r="C61" s="23" t="str">
        <f>IF(Eksplikatsioon!C62=0,"",Eksplikatsioon!C62)</f>
        <v>TEHNOPIND</v>
      </c>
      <c r="D61" s="23" t="str">
        <f>IF(Eksplikatsioon!D62=0,"",Eksplikatsioon!D62)</f>
        <v>Jahutusruum</v>
      </c>
      <c r="E61" s="58">
        <f>IF(Eksplikatsioon!F62=0,"",Eksplikatsioon!F62)</f>
        <v>42.9</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c r="A62" s="23" t="str">
        <f>IF(Eksplikatsioon!A63=0,"",Eksplikatsioon!A63)</f>
        <v>01</v>
      </c>
      <c r="B62" s="60" t="str">
        <f>IF(Eksplikatsioon!B63=0,"",Eksplikatsioon!B63)</f>
        <v>157a</v>
      </c>
      <c r="C62" s="23" t="str">
        <f>IF(Eksplikatsioon!C63=0,"",Eksplikatsioon!C63)</f>
        <v>TEHNOPIND</v>
      </c>
      <c r="D62" s="23" t="str">
        <f>IF(Eksplikatsioon!D63=0,"",Eksplikatsioon!D63)</f>
        <v>Hoolderuum</v>
      </c>
      <c r="E62" s="58">
        <f>IF(Eksplikatsioon!F63=0,"",Eksplikatsioon!F63)</f>
        <v>21.4</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c r="A63" s="23" t="str">
        <f>IF(Eksplikatsioon!A64=0,"",Eksplikatsioon!A64)</f>
        <v>01</v>
      </c>
      <c r="B63" s="60" t="str">
        <f>IF(Eksplikatsioon!B64=0,"",Eksplikatsioon!B64)</f>
        <v>180</v>
      </c>
      <c r="C63" s="23" t="str">
        <f>IF(Eksplikatsioon!C64=0,"",Eksplikatsioon!C64)</f>
        <v>VERTIKAALSETE ÜHENDUSTEEDE PIND</v>
      </c>
      <c r="D63" s="23" t="str">
        <f>IF(Eksplikatsioon!D64=0,"",Eksplikatsioon!D64)</f>
        <v>Lift</v>
      </c>
      <c r="E63" s="58">
        <f>IF(Eksplikatsioon!F64=0,"",Eksplikatsioon!F64)</f>
        <v>3.3</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c r="A64" s="23" t="str">
        <f>IF(Eksplikatsioon!A65=0,"",Eksplikatsioon!A65)</f>
        <v>01</v>
      </c>
      <c r="B64" s="60" t="str">
        <f>IF(Eksplikatsioon!B65=0,"",Eksplikatsioon!B65)</f>
        <v>181</v>
      </c>
      <c r="C64" s="23" t="str">
        <f>IF(Eksplikatsioon!C65=0,"",Eksplikatsioon!C65)</f>
        <v>VERTIKAALSETE ÜHENDUSTEEDE PIND</v>
      </c>
      <c r="D64" s="23" t="str">
        <f>IF(Eksplikatsioon!D65=0,"",Eksplikatsioon!D65)</f>
        <v>Lift</v>
      </c>
      <c r="E64" s="58">
        <f>IF(Eksplikatsioon!F65=0,"",Eksplikatsioon!F65)</f>
        <v>3.2</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c r="A65" s="23" t="str">
        <f>IF(Eksplikatsioon!A66=0,"",Eksplikatsioon!A66)</f>
        <v>01</v>
      </c>
      <c r="B65" s="60" t="str">
        <f>IF(Eksplikatsioon!B66=0,"",Eksplikatsioon!B66)</f>
        <v>182</v>
      </c>
      <c r="C65" s="23" t="str">
        <f>IF(Eksplikatsioon!C66=0,"",Eksplikatsioon!C66)</f>
        <v>VERTIKAALSETE ÜHENDUSTEEDE PIND</v>
      </c>
      <c r="D65" s="23" t="str">
        <f>IF(Eksplikatsioon!D66=0,"",Eksplikatsioon!D66)</f>
        <v>Šaht</v>
      </c>
      <c r="E65" s="58">
        <f>IF(Eksplikatsioon!F66=0,"",Eksplikatsioon!F66)</f>
        <v>0.6</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c r="A66" s="23" t="str">
        <f>IF(Eksplikatsioon!A67=0,"",Eksplikatsioon!A67)</f>
        <v>01</v>
      </c>
      <c r="B66" s="60" t="str">
        <f>IF(Eksplikatsioon!B67=0,"",Eksplikatsioon!B67)</f>
        <v>183</v>
      </c>
      <c r="C66" s="23" t="str">
        <f>IF(Eksplikatsioon!C67=0,"",Eksplikatsioon!C67)</f>
        <v>VERTIKAALSETE ÜHENDUSTEEDE PIND</v>
      </c>
      <c r="D66" s="23" t="str">
        <f>IF(Eksplikatsioon!D67=0,"",Eksplikatsioon!D67)</f>
        <v>Šaht</v>
      </c>
      <c r="E66" s="58">
        <f>IF(Eksplikatsioon!F67=0,"",Eksplikatsioon!F67)</f>
        <v>0.7</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c r="A67" s="23" t="str">
        <f>IF(Eksplikatsioon!A68=0,"",Eksplikatsioon!A68)</f>
        <v>02</v>
      </c>
      <c r="B67" s="60" t="str">
        <f>IF(Eksplikatsioon!B68=0,"",Eksplikatsioon!B68)</f>
        <v>200</v>
      </c>
      <c r="C67" s="23" t="str">
        <f>IF(Eksplikatsioon!C68=0,"",Eksplikatsioon!C68)</f>
        <v>VERTIKAALSETE ÜHENDUSTEEDE PIND</v>
      </c>
      <c r="D67" s="23" t="str">
        <f>IF(Eksplikatsioon!D68=0,"",Eksplikatsioon!D68)</f>
        <v>Šaht</v>
      </c>
      <c r="E67" s="58">
        <f>IF(Eksplikatsioon!F68=0,"",Eksplikatsioon!F68)</f>
        <v>44.3</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c r="A68" s="23" t="str">
        <f>IF(Eksplikatsioon!A69=0,"",Eksplikatsioon!A69)</f>
        <v>02</v>
      </c>
      <c r="B68" s="60" t="str">
        <f>IF(Eksplikatsioon!B69=0,"",Eksplikatsioon!B69)</f>
        <v>201</v>
      </c>
      <c r="C68" s="23" t="str">
        <f>IF(Eksplikatsioon!C69=0,"",Eksplikatsioon!C69)</f>
        <v>ÜÜRITAV PIND</v>
      </c>
      <c r="D68" s="23" t="str">
        <f>IF(Eksplikatsioon!D69=0,"",Eksplikatsioon!D69)</f>
        <v>Aatrium/Fuajee</v>
      </c>
      <c r="E68" s="58">
        <f>IF(Eksplikatsioon!F69=0,"",Eksplikatsioon!F69)</f>
        <v>19.100000000000001</v>
      </c>
      <c r="F68" s="23" t="str">
        <f>IF(Eksplikatsioon!H69=0,"",Eksplikatsioon!H69)</f>
        <v/>
      </c>
      <c r="G68" s="23" t="str">
        <f>IF(Eksplikatsioon!J69=0,"",Eksplikatsioon!J69)</f>
        <v>Ainukasutuses pind</v>
      </c>
      <c r="H68" s="23" t="str">
        <f>IF(Eksplikatsioon!K69=0,"",Eksplikatsioon!K69)</f>
        <v>Terviseamet</v>
      </c>
      <c r="I68" s="23" t="str">
        <f>IF(Eksplikatsioon!L69=0,"",Eksplikatsioon!L69)</f>
        <v>PALDISKI MNT _03</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c r="A69" s="23" t="str">
        <f>IF(Eksplikatsioon!A70=0,"",Eksplikatsioon!A70)</f>
        <v>02</v>
      </c>
      <c r="B69" s="60" t="str">
        <f>IF(Eksplikatsioon!B70=0,"",Eksplikatsioon!B70)</f>
        <v>201a</v>
      </c>
      <c r="C69" s="23" t="str">
        <f>IF(Eksplikatsioon!C70=0,"",Eksplikatsioon!C70)</f>
        <v>VERTIKAALSETE ÜHENDUSTEEDE PIND</v>
      </c>
      <c r="D69" s="23" t="str">
        <f>IF(Eksplikatsioon!D70=0,"",Eksplikatsioon!D70)</f>
        <v>Trepp/Trepikoda</v>
      </c>
      <c r="E69" s="58">
        <f>IF(Eksplikatsioon!F70=0,"",Eksplikatsioon!F70)</f>
        <v>12.6</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c r="A70" s="23" t="str">
        <f>IF(Eksplikatsioon!A71=0,"",Eksplikatsioon!A71)</f>
        <v>02</v>
      </c>
      <c r="B70" s="60" t="str">
        <f>IF(Eksplikatsioon!B71=0,"",Eksplikatsioon!B71)</f>
        <v>202</v>
      </c>
      <c r="C70" s="23" t="str">
        <f>IF(Eksplikatsioon!C71=0,"",Eksplikatsioon!C71)</f>
        <v>VERTIKAALSETE ÜHENDUSTEEDE PIND</v>
      </c>
      <c r="D70" s="23" t="str">
        <f>IF(Eksplikatsioon!D71=0,"",Eksplikatsioon!D71)</f>
        <v>Trepp/Trepikoda</v>
      </c>
      <c r="E70" s="58">
        <f>IF(Eksplikatsioon!F71=0,"",Eksplikatsioon!F71)</f>
        <v>14.6</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c r="A71" s="23" t="str">
        <f>IF(Eksplikatsioon!A72=0,"",Eksplikatsioon!A72)</f>
        <v>02</v>
      </c>
      <c r="B71" s="60" t="str">
        <f>IF(Eksplikatsioon!B72=0,"",Eksplikatsioon!B72)</f>
        <v>203</v>
      </c>
      <c r="C71" s="23" t="str">
        <f>IF(Eksplikatsioon!C72=0,"",Eksplikatsioon!C72)</f>
        <v>VERTIKAALSETE ÜHENDUSTEEDE PIND</v>
      </c>
      <c r="D71" s="23" t="str">
        <f>IF(Eksplikatsioon!D72=0,"",Eksplikatsioon!D72)</f>
        <v>Trepp/Trepikoda</v>
      </c>
      <c r="E71" s="58">
        <f>IF(Eksplikatsioon!F72=0,"",Eksplikatsioon!F72)</f>
        <v>14.5</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c r="A72" s="23" t="str">
        <f>IF(Eksplikatsioon!A73=0,"",Eksplikatsioon!A73)</f>
        <v>02</v>
      </c>
      <c r="B72" s="60" t="str">
        <f>IF(Eksplikatsioon!B73=0,"",Eksplikatsioon!B73)</f>
        <v>204</v>
      </c>
      <c r="C72" s="23" t="str">
        <f>IF(Eksplikatsioon!C73=0,"",Eksplikatsioon!C73)</f>
        <v>ÜÜRITAV PIND</v>
      </c>
      <c r="D72" s="23" t="str">
        <f>IF(Eksplikatsioon!D73=0,"",Eksplikatsioon!D73)</f>
        <v>Laboratoorium</v>
      </c>
      <c r="E72" s="58">
        <f>IF(Eksplikatsioon!F73=0,"",Eksplikatsioon!F73)</f>
        <v>29</v>
      </c>
      <c r="F72" s="23" t="str">
        <f>IF(Eksplikatsioon!H73=0,"",Eksplikatsioon!H73)</f>
        <v/>
      </c>
      <c r="G72" s="23" t="str">
        <f>IF(Eksplikatsioon!J73=0,"",Eksplikatsioon!J73)</f>
        <v>Ainukasutuses pind</v>
      </c>
      <c r="H72" s="23" t="str">
        <f>IF(Eksplikatsioon!K73=0,"",Eksplikatsioon!K73)</f>
        <v>Terviseamet</v>
      </c>
      <c r="I72" s="23" t="str">
        <f>IF(Eksplikatsioon!L73=0,"",Eksplikatsioon!L73)</f>
        <v>PALDISKI MNT _03</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c r="A73" s="23" t="str">
        <f>IF(Eksplikatsioon!A74=0,"",Eksplikatsioon!A74)</f>
        <v>02</v>
      </c>
      <c r="B73" s="60" t="str">
        <f>IF(Eksplikatsioon!B74=0,"",Eksplikatsioon!B74)</f>
        <v>205</v>
      </c>
      <c r="C73" s="23" t="str">
        <f>IF(Eksplikatsioon!C74=0,"",Eksplikatsioon!C74)</f>
        <v>ÜÜRITAV PIND</v>
      </c>
      <c r="D73" s="23" t="str">
        <f>IF(Eksplikatsioon!D74=0,"",Eksplikatsioon!D74)</f>
        <v>Koridor</v>
      </c>
      <c r="E73" s="58">
        <f>IF(Eksplikatsioon!F74=0,"",Eksplikatsioon!F74)</f>
        <v>58.5</v>
      </c>
      <c r="F73" s="23" t="str">
        <f>IF(Eksplikatsioon!H74=0,"",Eksplikatsioon!H74)</f>
        <v/>
      </c>
      <c r="G73" s="23" t="str">
        <f>IF(Eksplikatsioon!J74=0,"",Eksplikatsioon!J74)</f>
        <v>Ainukasutuses pind</v>
      </c>
      <c r="H73" s="23" t="str">
        <f>IF(Eksplikatsioon!K74=0,"",Eksplikatsioon!K74)</f>
        <v>Terviseamet</v>
      </c>
      <c r="I73" s="23" t="str">
        <f>IF(Eksplikatsioon!L74=0,"",Eksplikatsioon!L74)</f>
        <v>PALDISKI MNT _03</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c r="A74" s="23" t="str">
        <f>IF(Eksplikatsioon!A75=0,"",Eksplikatsioon!A75)</f>
        <v>02</v>
      </c>
      <c r="B74" s="60" t="str">
        <f>IF(Eksplikatsioon!B75=0,"",Eksplikatsioon!B75)</f>
        <v>206</v>
      </c>
      <c r="C74" s="23" t="str">
        <f>IF(Eksplikatsioon!C75=0,"",Eksplikatsioon!C75)</f>
        <v>ÜÜRITAV PIND</v>
      </c>
      <c r="D74" s="23" t="str">
        <f>IF(Eksplikatsioon!D75=0,"",Eksplikatsioon!D75)</f>
        <v>Laboratoorium</v>
      </c>
      <c r="E74" s="58">
        <f>IF(Eksplikatsioon!F75=0,"",Eksplikatsioon!F75)</f>
        <v>9.6</v>
      </c>
      <c r="F74" s="23" t="str">
        <f>IF(Eksplikatsioon!H75=0,"",Eksplikatsioon!H75)</f>
        <v/>
      </c>
      <c r="G74" s="23" t="str">
        <f>IF(Eksplikatsioon!J75=0,"",Eksplikatsioon!J75)</f>
        <v>Ainukasutuses pind</v>
      </c>
      <c r="H74" s="23" t="str">
        <f>IF(Eksplikatsioon!K75=0,"",Eksplikatsioon!K75)</f>
        <v>Terviseamet</v>
      </c>
      <c r="I74" s="23" t="str">
        <f>IF(Eksplikatsioon!L75=0,"",Eksplikatsioon!L75)</f>
        <v>PALDISKI MNT _03</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c r="A75" s="23" t="str">
        <f>IF(Eksplikatsioon!A76=0,"",Eksplikatsioon!A76)</f>
        <v>02</v>
      </c>
      <c r="B75" s="60" t="str">
        <f>IF(Eksplikatsioon!B76=0,"",Eksplikatsioon!B76)</f>
        <v>207</v>
      </c>
      <c r="C75" s="23" t="str">
        <f>IF(Eksplikatsioon!C76=0,"",Eksplikatsioon!C76)</f>
        <v>ÜÜRITAV PIND</v>
      </c>
      <c r="D75" s="23" t="str">
        <f>IF(Eksplikatsioon!D76=0,"",Eksplikatsioon!D76)</f>
        <v>Laboratoorium</v>
      </c>
      <c r="E75" s="58">
        <f>IF(Eksplikatsioon!F76=0,"",Eksplikatsioon!F76)</f>
        <v>15.7</v>
      </c>
      <c r="F75" s="23" t="str">
        <f>IF(Eksplikatsioon!H76=0,"",Eksplikatsioon!H76)</f>
        <v/>
      </c>
      <c r="G75" s="23" t="str">
        <f>IF(Eksplikatsioon!J76=0,"",Eksplikatsioon!J76)</f>
        <v>Ainukasutuses pind</v>
      </c>
      <c r="H75" s="23" t="str">
        <f>IF(Eksplikatsioon!K76=0,"",Eksplikatsioon!K76)</f>
        <v>Terviseamet</v>
      </c>
      <c r="I75" s="23" t="str">
        <f>IF(Eksplikatsioon!L76=0,"",Eksplikatsioon!L76)</f>
        <v>PALDISKI MNT _03</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c r="A76" s="23" t="str">
        <f>IF(Eksplikatsioon!A77=0,"",Eksplikatsioon!A77)</f>
        <v>02</v>
      </c>
      <c r="B76" s="60" t="str">
        <f>IF(Eksplikatsioon!B77=0,"",Eksplikatsioon!B77)</f>
        <v>208</v>
      </c>
      <c r="C76" s="23" t="str">
        <f>IF(Eksplikatsioon!C77=0,"",Eksplikatsioon!C77)</f>
        <v>ÜÜRITAV PIND</v>
      </c>
      <c r="D76" s="23" t="str">
        <f>IF(Eksplikatsioon!D77=0,"",Eksplikatsioon!D77)</f>
        <v>Laboratoorium</v>
      </c>
      <c r="E76" s="58">
        <f>IF(Eksplikatsioon!F77=0,"",Eksplikatsioon!F77)</f>
        <v>12.2</v>
      </c>
      <c r="F76" s="23" t="str">
        <f>IF(Eksplikatsioon!H77=0,"",Eksplikatsioon!H77)</f>
        <v/>
      </c>
      <c r="G76" s="23" t="str">
        <f>IF(Eksplikatsioon!J77=0,"",Eksplikatsioon!J77)</f>
        <v>Ainukasutuses pind</v>
      </c>
      <c r="H76" s="23" t="str">
        <f>IF(Eksplikatsioon!K77=0,"",Eksplikatsioon!K77)</f>
        <v>Terviseamet</v>
      </c>
      <c r="I76" s="23" t="str">
        <f>IF(Eksplikatsioon!L77=0,"",Eksplikatsioon!L77)</f>
        <v>PALDISKI MNT _03</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c r="A77" s="23" t="str">
        <f>IF(Eksplikatsioon!A78=0,"",Eksplikatsioon!A78)</f>
        <v>02</v>
      </c>
      <c r="B77" s="60" t="str">
        <f>IF(Eksplikatsioon!B78=0,"",Eksplikatsioon!B78)</f>
        <v>209</v>
      </c>
      <c r="C77" s="23" t="str">
        <f>IF(Eksplikatsioon!C78=0,"",Eksplikatsioon!C78)</f>
        <v>ÜÜRITAV PIND</v>
      </c>
      <c r="D77" s="23" t="str">
        <f>IF(Eksplikatsioon!D78=0,"",Eksplikatsioon!D78)</f>
        <v>Laboratoorium</v>
      </c>
      <c r="E77" s="58">
        <f>IF(Eksplikatsioon!F78=0,"",Eksplikatsioon!F78)</f>
        <v>21.3</v>
      </c>
      <c r="F77" s="23" t="str">
        <f>IF(Eksplikatsioon!H78=0,"",Eksplikatsioon!H78)</f>
        <v/>
      </c>
      <c r="G77" s="23" t="str">
        <f>IF(Eksplikatsioon!J78=0,"",Eksplikatsioon!J78)</f>
        <v>Ainukasutuses pind</v>
      </c>
      <c r="H77" s="23" t="str">
        <f>IF(Eksplikatsioon!K78=0,"",Eksplikatsioon!K78)</f>
        <v>Terviseamet</v>
      </c>
      <c r="I77" s="23" t="str">
        <f>IF(Eksplikatsioon!L78=0,"",Eksplikatsioon!L78)</f>
        <v>PALDISKI MNT _03</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c r="A78" s="23" t="str">
        <f>IF(Eksplikatsioon!A79=0,"",Eksplikatsioon!A79)</f>
        <v>02</v>
      </c>
      <c r="B78" s="60" t="str">
        <f>IF(Eksplikatsioon!B79=0,"",Eksplikatsioon!B79)</f>
        <v>210</v>
      </c>
      <c r="C78" s="23" t="str">
        <f>IF(Eksplikatsioon!C79=0,"",Eksplikatsioon!C79)</f>
        <v>ÜÜRITAV PIND</v>
      </c>
      <c r="D78" s="23" t="str">
        <f>IF(Eksplikatsioon!D79=0,"",Eksplikatsioon!D79)</f>
        <v>Laboratoorium</v>
      </c>
      <c r="E78" s="58">
        <f>IF(Eksplikatsioon!F79=0,"",Eksplikatsioon!F79)</f>
        <v>27.5</v>
      </c>
      <c r="F78" s="23" t="str">
        <f>IF(Eksplikatsioon!H79=0,"",Eksplikatsioon!H79)</f>
        <v/>
      </c>
      <c r="G78" s="23" t="str">
        <f>IF(Eksplikatsioon!J79=0,"",Eksplikatsioon!J79)</f>
        <v>Ainukasutuses pind</v>
      </c>
      <c r="H78" s="23" t="str">
        <f>IF(Eksplikatsioon!K79=0,"",Eksplikatsioon!K79)</f>
        <v>Terviseamet</v>
      </c>
      <c r="I78" s="23" t="str">
        <f>IF(Eksplikatsioon!L79=0,"",Eksplikatsioon!L79)</f>
        <v>PALDISKI MNT _03</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c r="A79" s="23" t="str">
        <f>IF(Eksplikatsioon!A80=0,"",Eksplikatsioon!A80)</f>
        <v>02</v>
      </c>
      <c r="B79" s="60" t="str">
        <f>IF(Eksplikatsioon!B80=0,"",Eksplikatsioon!B80)</f>
        <v>211</v>
      </c>
      <c r="C79" s="23" t="str">
        <f>IF(Eksplikatsioon!C80=0,"",Eksplikatsioon!C80)</f>
        <v>ÜÜRITAV PIND</v>
      </c>
      <c r="D79" s="23" t="str">
        <f>IF(Eksplikatsioon!D80=0,"",Eksplikatsioon!D80)</f>
        <v>Laboratoorium</v>
      </c>
      <c r="E79" s="58">
        <f>IF(Eksplikatsioon!F80=0,"",Eksplikatsioon!F80)</f>
        <v>15.7</v>
      </c>
      <c r="F79" s="23" t="str">
        <f>IF(Eksplikatsioon!H80=0,"",Eksplikatsioon!H80)</f>
        <v/>
      </c>
      <c r="G79" s="23" t="str">
        <f>IF(Eksplikatsioon!J80=0,"",Eksplikatsioon!J80)</f>
        <v>Ainukasutuses pind</v>
      </c>
      <c r="H79" s="23" t="str">
        <f>IF(Eksplikatsioon!K80=0,"",Eksplikatsioon!K80)</f>
        <v>Terviseamet</v>
      </c>
      <c r="I79" s="23" t="str">
        <f>IF(Eksplikatsioon!L80=0,"",Eksplikatsioon!L80)</f>
        <v>PALDISKI MNT _03</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c r="A80" s="23" t="str">
        <f>IF(Eksplikatsioon!A81=0,"",Eksplikatsioon!A81)</f>
        <v>02</v>
      </c>
      <c r="B80" s="60" t="str">
        <f>IF(Eksplikatsioon!B81=0,"",Eksplikatsioon!B81)</f>
        <v>212</v>
      </c>
      <c r="C80" s="23" t="str">
        <f>IF(Eksplikatsioon!C81=0,"",Eksplikatsioon!C81)</f>
        <v>ÜÜRITAV PIND</v>
      </c>
      <c r="D80" s="23" t="str">
        <f>IF(Eksplikatsioon!D81=0,"",Eksplikatsioon!D81)</f>
        <v>Laboratoorium</v>
      </c>
      <c r="E80" s="58">
        <f>IF(Eksplikatsioon!F81=0,"",Eksplikatsioon!F81)</f>
        <v>10.199999999999999</v>
      </c>
      <c r="F80" s="23" t="str">
        <f>IF(Eksplikatsioon!H81=0,"",Eksplikatsioon!H81)</f>
        <v/>
      </c>
      <c r="G80" s="23" t="str">
        <f>IF(Eksplikatsioon!J81=0,"",Eksplikatsioon!J81)</f>
        <v>Ainukasutuses pind</v>
      </c>
      <c r="H80" s="23" t="str">
        <f>IF(Eksplikatsioon!K81=0,"",Eksplikatsioon!K81)</f>
        <v>Terviseamet</v>
      </c>
      <c r="I80" s="23" t="str">
        <f>IF(Eksplikatsioon!L81=0,"",Eksplikatsioon!L81)</f>
        <v>PALDISKI MNT _03</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c r="A81" s="23" t="str">
        <f>IF(Eksplikatsioon!A82=0,"",Eksplikatsioon!A82)</f>
        <v>02</v>
      </c>
      <c r="B81" s="60" t="str">
        <f>IF(Eksplikatsioon!B82=0,"",Eksplikatsioon!B82)</f>
        <v>213</v>
      </c>
      <c r="C81" s="23" t="str">
        <f>IF(Eksplikatsioon!C82=0,"",Eksplikatsioon!C82)</f>
        <v>ÜÜRITAV PIND</v>
      </c>
      <c r="D81" s="23" t="str">
        <f>IF(Eksplikatsioon!D82=0,"",Eksplikatsioon!D82)</f>
        <v>Laboratoorium</v>
      </c>
      <c r="E81" s="58">
        <f>IF(Eksplikatsioon!F82=0,"",Eksplikatsioon!F82)</f>
        <v>18.100000000000001</v>
      </c>
      <c r="F81" s="23" t="str">
        <f>IF(Eksplikatsioon!H82=0,"",Eksplikatsioon!H82)</f>
        <v/>
      </c>
      <c r="G81" s="23" t="str">
        <f>IF(Eksplikatsioon!J82=0,"",Eksplikatsioon!J82)</f>
        <v>Ainukasutuses pind</v>
      </c>
      <c r="H81" s="23" t="str">
        <f>IF(Eksplikatsioon!K82=0,"",Eksplikatsioon!K82)</f>
        <v>Terviseamet</v>
      </c>
      <c r="I81" s="23" t="str">
        <f>IF(Eksplikatsioon!L82=0,"",Eksplikatsioon!L82)</f>
        <v>PALDISKI MNT _03</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c r="A82" s="23" t="str">
        <f>IF(Eksplikatsioon!A83=0,"",Eksplikatsioon!A83)</f>
        <v>02</v>
      </c>
      <c r="B82" s="60" t="str">
        <f>IF(Eksplikatsioon!B83=0,"",Eksplikatsioon!B83)</f>
        <v>214</v>
      </c>
      <c r="C82" s="23" t="str">
        <f>IF(Eksplikatsioon!C83=0,"",Eksplikatsioon!C83)</f>
        <v>ÜÜRITAV PIND</v>
      </c>
      <c r="D82" s="23" t="str">
        <f>IF(Eksplikatsioon!D83=0,"",Eksplikatsioon!D83)</f>
        <v>Laboratoorium</v>
      </c>
      <c r="E82" s="58">
        <f>IF(Eksplikatsioon!F83=0,"",Eksplikatsioon!F83)</f>
        <v>30.6</v>
      </c>
      <c r="F82" s="23" t="str">
        <f>IF(Eksplikatsioon!H83=0,"",Eksplikatsioon!H83)</f>
        <v/>
      </c>
      <c r="G82" s="23" t="str">
        <f>IF(Eksplikatsioon!J83=0,"",Eksplikatsioon!J83)</f>
        <v>Ainukasutuses pind</v>
      </c>
      <c r="H82" s="23" t="str">
        <f>IF(Eksplikatsioon!K83=0,"",Eksplikatsioon!K83)</f>
        <v>Terviseamet</v>
      </c>
      <c r="I82" s="23" t="str">
        <f>IF(Eksplikatsioon!L83=0,"",Eksplikatsioon!L83)</f>
        <v>PALDISKI MNT _03</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c r="A83" s="23" t="str">
        <f>IF(Eksplikatsioon!A84=0,"",Eksplikatsioon!A84)</f>
        <v>02</v>
      </c>
      <c r="B83" s="60" t="str">
        <f>IF(Eksplikatsioon!B84=0,"",Eksplikatsioon!B84)</f>
        <v>215</v>
      </c>
      <c r="C83" s="23" t="str">
        <f>IF(Eksplikatsioon!C84=0,"",Eksplikatsioon!C84)</f>
        <v>ÜÜRITAV PIND</v>
      </c>
      <c r="D83" s="23" t="str">
        <f>IF(Eksplikatsioon!D84=0,"",Eksplikatsioon!D84)</f>
        <v>Laboratoorium</v>
      </c>
      <c r="E83" s="58">
        <f>IF(Eksplikatsioon!F84=0,"",Eksplikatsioon!F84)</f>
        <v>20.100000000000001</v>
      </c>
      <c r="F83" s="23" t="str">
        <f>IF(Eksplikatsioon!H84=0,"",Eksplikatsioon!H84)</f>
        <v/>
      </c>
      <c r="G83" s="23" t="str">
        <f>IF(Eksplikatsioon!J84=0,"",Eksplikatsioon!J84)</f>
        <v>Ainukasutuses pind</v>
      </c>
      <c r="H83" s="23" t="str">
        <f>IF(Eksplikatsioon!K84=0,"",Eksplikatsioon!K84)</f>
        <v>Terviseamet</v>
      </c>
      <c r="I83" s="23" t="str">
        <f>IF(Eksplikatsioon!L84=0,"",Eksplikatsioon!L84)</f>
        <v>PALDISKI MNT _03</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c r="A84" s="23" t="str">
        <f>IF(Eksplikatsioon!A85=0,"",Eksplikatsioon!A85)</f>
        <v>02</v>
      </c>
      <c r="B84" s="60" t="str">
        <f>IF(Eksplikatsioon!B85=0,"",Eksplikatsioon!B85)</f>
        <v>216</v>
      </c>
      <c r="C84" s="23" t="str">
        <f>IF(Eksplikatsioon!C85=0,"",Eksplikatsioon!C85)</f>
        <v>ÜÜRITAV PIND</v>
      </c>
      <c r="D84" s="23" t="str">
        <f>IF(Eksplikatsioon!D85=0,"",Eksplikatsioon!D85)</f>
        <v>Laboratoorium</v>
      </c>
      <c r="E84" s="58">
        <f>IF(Eksplikatsioon!F85=0,"",Eksplikatsioon!F85)</f>
        <v>26</v>
      </c>
      <c r="F84" s="23" t="str">
        <f>IF(Eksplikatsioon!H85=0,"",Eksplikatsioon!H85)</f>
        <v/>
      </c>
      <c r="G84" s="23" t="str">
        <f>IF(Eksplikatsioon!J85=0,"",Eksplikatsioon!J85)</f>
        <v>Ainukasutuses pind</v>
      </c>
      <c r="H84" s="23" t="str">
        <f>IF(Eksplikatsioon!K85=0,"",Eksplikatsioon!K85)</f>
        <v>Terviseamet</v>
      </c>
      <c r="I84" s="23" t="str">
        <f>IF(Eksplikatsioon!L85=0,"",Eksplikatsioon!L85)</f>
        <v>PALDISKI MNT _03</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c r="A85" s="23" t="str">
        <f>IF(Eksplikatsioon!A86=0,"",Eksplikatsioon!A86)</f>
        <v>02</v>
      </c>
      <c r="B85" s="60" t="str">
        <f>IF(Eksplikatsioon!B86=0,"",Eksplikatsioon!B86)</f>
        <v>217</v>
      </c>
      <c r="C85" s="23" t="str">
        <f>IF(Eksplikatsioon!C86=0,"",Eksplikatsioon!C86)</f>
        <v>ÜÜRITAV PIND</v>
      </c>
      <c r="D85" s="23" t="str">
        <f>IF(Eksplikatsioon!D86=0,"",Eksplikatsioon!D86)</f>
        <v>Hoiuruum/Ladu</v>
      </c>
      <c r="E85" s="58">
        <f>IF(Eksplikatsioon!F86=0,"",Eksplikatsioon!F86)</f>
        <v>9</v>
      </c>
      <c r="F85" s="23" t="str">
        <f>IF(Eksplikatsioon!H86=0,"",Eksplikatsioon!H86)</f>
        <v/>
      </c>
      <c r="G85" s="23" t="str">
        <f>IF(Eksplikatsioon!J86=0,"",Eksplikatsioon!J86)</f>
        <v>Ainukasutuses pind</v>
      </c>
      <c r="H85" s="23" t="str">
        <f>IF(Eksplikatsioon!K86=0,"",Eksplikatsioon!K86)</f>
        <v>Terviseamet</v>
      </c>
      <c r="I85" s="23" t="str">
        <f>IF(Eksplikatsioon!L86=0,"",Eksplikatsioon!L86)</f>
        <v>PALDISKI MNT _03</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c r="A86" s="23" t="str">
        <f>IF(Eksplikatsioon!A87=0,"",Eksplikatsioon!A87)</f>
        <v>02</v>
      </c>
      <c r="B86" s="60" t="str">
        <f>IF(Eksplikatsioon!B87=0,"",Eksplikatsioon!B87)</f>
        <v>218</v>
      </c>
      <c r="C86" s="23" t="str">
        <f>IF(Eksplikatsioon!C87=0,"",Eksplikatsioon!C87)</f>
        <v>ÜÜRITAV PIND</v>
      </c>
      <c r="D86" s="23" t="str">
        <f>IF(Eksplikatsioon!D87=0,"",Eksplikatsioon!D87)</f>
        <v>Hoiuruum/Ladu</v>
      </c>
      <c r="E86" s="58">
        <f>IF(Eksplikatsioon!F87=0,"",Eksplikatsioon!F87)</f>
        <v>7.9</v>
      </c>
      <c r="F86" s="23" t="str">
        <f>IF(Eksplikatsioon!H87=0,"",Eksplikatsioon!H87)</f>
        <v/>
      </c>
      <c r="G86" s="23" t="str">
        <f>IF(Eksplikatsioon!J87=0,"",Eksplikatsioon!J87)</f>
        <v>Ainukasutuses pind</v>
      </c>
      <c r="H86" s="23" t="str">
        <f>IF(Eksplikatsioon!K87=0,"",Eksplikatsioon!K87)</f>
        <v>Terviseamet</v>
      </c>
      <c r="I86" s="23" t="str">
        <f>IF(Eksplikatsioon!L87=0,"",Eksplikatsioon!L87)</f>
        <v>PALDISKI MNT _03</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c r="A87" s="23" t="str">
        <f>IF(Eksplikatsioon!A88=0,"",Eksplikatsioon!A88)</f>
        <v>02</v>
      </c>
      <c r="B87" s="60" t="str">
        <f>IF(Eksplikatsioon!B88=0,"",Eksplikatsioon!B88)</f>
        <v>219</v>
      </c>
      <c r="C87" s="23" t="str">
        <f>IF(Eksplikatsioon!C88=0,"",Eksplikatsioon!C88)</f>
        <v>ÜÜRITAV PIND</v>
      </c>
      <c r="D87" s="23" t="str">
        <f>IF(Eksplikatsioon!D88=0,"",Eksplikatsioon!D88)</f>
        <v>Hoiuruum/Ladu</v>
      </c>
      <c r="E87" s="58">
        <f>IF(Eksplikatsioon!F88=0,"",Eksplikatsioon!F88)</f>
        <v>9.4</v>
      </c>
      <c r="F87" s="23" t="str">
        <f>IF(Eksplikatsioon!H88=0,"",Eksplikatsioon!H88)</f>
        <v/>
      </c>
      <c r="G87" s="23" t="str">
        <f>IF(Eksplikatsioon!J88=0,"",Eksplikatsioon!J88)</f>
        <v>Ainukasutuses pind</v>
      </c>
      <c r="H87" s="23" t="str">
        <f>IF(Eksplikatsioon!K88=0,"",Eksplikatsioon!K88)</f>
        <v>Terviseamet</v>
      </c>
      <c r="I87" s="23" t="str">
        <f>IF(Eksplikatsioon!L88=0,"",Eksplikatsioon!L88)</f>
        <v>PALDISKI MNT _03</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c r="A88" s="23" t="str">
        <f>IF(Eksplikatsioon!A89=0,"",Eksplikatsioon!A89)</f>
        <v>02</v>
      </c>
      <c r="B88" s="60" t="str">
        <f>IF(Eksplikatsioon!B89=0,"",Eksplikatsioon!B89)</f>
        <v>220</v>
      </c>
      <c r="C88" s="23" t="str">
        <f>IF(Eksplikatsioon!C89=0,"",Eksplikatsioon!C89)</f>
        <v>ÜÜRITAV PIND</v>
      </c>
      <c r="D88" s="23" t="str">
        <f>IF(Eksplikatsioon!D89=0,"",Eksplikatsioon!D89)</f>
        <v>Hoiuruum/Ladu</v>
      </c>
      <c r="E88" s="58">
        <f>IF(Eksplikatsioon!F89=0,"",Eksplikatsioon!F89)</f>
        <v>11.2</v>
      </c>
      <c r="F88" s="23" t="str">
        <f>IF(Eksplikatsioon!H89=0,"",Eksplikatsioon!H89)</f>
        <v/>
      </c>
      <c r="G88" s="23" t="str">
        <f>IF(Eksplikatsioon!J89=0,"",Eksplikatsioon!J89)</f>
        <v>Ainukasutuses pind</v>
      </c>
      <c r="H88" s="23" t="str">
        <f>IF(Eksplikatsioon!K89=0,"",Eksplikatsioon!K89)</f>
        <v>Terviseamet</v>
      </c>
      <c r="I88" s="23" t="str">
        <f>IF(Eksplikatsioon!L89=0,"",Eksplikatsioon!L89)</f>
        <v>PALDISKI MNT _03</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c r="A89" s="23" t="str">
        <f>IF(Eksplikatsioon!A90=0,"",Eksplikatsioon!A90)</f>
        <v>02</v>
      </c>
      <c r="B89" s="60" t="str">
        <f>IF(Eksplikatsioon!B90=0,"",Eksplikatsioon!B90)</f>
        <v>221</v>
      </c>
      <c r="C89" s="23" t="str">
        <f>IF(Eksplikatsioon!C90=0,"",Eksplikatsioon!C90)</f>
        <v>ÜÜRITAV PIND</v>
      </c>
      <c r="D89" s="23" t="str">
        <f>IF(Eksplikatsioon!D90=0,"",Eksplikatsioon!D90)</f>
        <v>WC</v>
      </c>
      <c r="E89" s="58">
        <f>IF(Eksplikatsioon!F90=0,"",Eksplikatsioon!F90)</f>
        <v>2.8</v>
      </c>
      <c r="F89" s="23" t="str">
        <f>IF(Eksplikatsioon!H90=0,"",Eksplikatsioon!H90)</f>
        <v/>
      </c>
      <c r="G89" s="23" t="str">
        <f>IF(Eksplikatsioon!J90=0,"",Eksplikatsioon!J90)</f>
        <v>Ainukasutuses pind</v>
      </c>
      <c r="H89" s="23" t="str">
        <f>IF(Eksplikatsioon!K90=0,"",Eksplikatsioon!K90)</f>
        <v>Terviseamet</v>
      </c>
      <c r="I89" s="23" t="str">
        <f>IF(Eksplikatsioon!L90=0,"",Eksplikatsioon!L90)</f>
        <v>PALDISKI MNT _03</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c r="A90" s="23" t="str">
        <f>IF(Eksplikatsioon!A91=0,"",Eksplikatsioon!A91)</f>
        <v>02</v>
      </c>
      <c r="B90" s="60" t="str">
        <f>IF(Eksplikatsioon!B91=0,"",Eksplikatsioon!B91)</f>
        <v>222</v>
      </c>
      <c r="C90" s="23" t="str">
        <f>IF(Eksplikatsioon!C91=0,"",Eksplikatsioon!C91)</f>
        <v>ÜÜRITAV PIND</v>
      </c>
      <c r="D90" s="23" t="str">
        <f>IF(Eksplikatsioon!D91=0,"",Eksplikatsioon!D91)</f>
        <v>Koristus- ja hooldusruum</v>
      </c>
      <c r="E90" s="58">
        <f>IF(Eksplikatsioon!F91=0,"",Eksplikatsioon!F91)</f>
        <v>4.0999999999999996</v>
      </c>
      <c r="F90" s="23" t="str">
        <f>IF(Eksplikatsioon!H91=0,"",Eksplikatsioon!H91)</f>
        <v/>
      </c>
      <c r="G90" s="23" t="str">
        <f>IF(Eksplikatsioon!J91=0,"",Eksplikatsioon!J91)</f>
        <v>Ainukasutuses pind</v>
      </c>
      <c r="H90" s="23" t="str">
        <f>IF(Eksplikatsioon!K91=0,"",Eksplikatsioon!K91)</f>
        <v>Terviseamet</v>
      </c>
      <c r="I90" s="23" t="str">
        <f>IF(Eksplikatsioon!L91=0,"",Eksplikatsioon!L91)</f>
        <v>PALDISKI MNT _03</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c r="A91" s="23" t="str">
        <f>IF(Eksplikatsioon!A92=0,"",Eksplikatsioon!A92)</f>
        <v>02</v>
      </c>
      <c r="B91" s="60" t="str">
        <f>IF(Eksplikatsioon!B92=0,"",Eksplikatsioon!B92)</f>
        <v>223</v>
      </c>
      <c r="C91" s="23" t="str">
        <f>IF(Eksplikatsioon!C92=0,"",Eksplikatsioon!C92)</f>
        <v>ÜÜRITAV PIND</v>
      </c>
      <c r="D91" s="23" t="str">
        <f>IF(Eksplikatsioon!D92=0,"",Eksplikatsioon!D92)</f>
        <v>Riietusruum</v>
      </c>
      <c r="E91" s="58">
        <f>IF(Eksplikatsioon!F92=0,"",Eksplikatsioon!F92)</f>
        <v>23.2</v>
      </c>
      <c r="F91" s="23" t="str">
        <f>IF(Eksplikatsioon!H92=0,"",Eksplikatsioon!H92)</f>
        <v/>
      </c>
      <c r="G91" s="23" t="str">
        <f>IF(Eksplikatsioon!J92=0,"",Eksplikatsioon!J92)</f>
        <v>Ainukasutuses pind</v>
      </c>
      <c r="H91" s="23" t="str">
        <f>IF(Eksplikatsioon!K92=0,"",Eksplikatsioon!K92)</f>
        <v>Terviseamet</v>
      </c>
      <c r="I91" s="23" t="str">
        <f>IF(Eksplikatsioon!L92=0,"",Eksplikatsioon!L92)</f>
        <v>PALDISKI MNT _03</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c r="A92" s="23" t="str">
        <f>IF(Eksplikatsioon!A93=0,"",Eksplikatsioon!A93)</f>
        <v>02</v>
      </c>
      <c r="B92" s="60" t="str">
        <f>IF(Eksplikatsioon!B93=0,"",Eksplikatsioon!B93)</f>
        <v>224</v>
      </c>
      <c r="C92" s="23" t="str">
        <f>IF(Eksplikatsioon!C93=0,"",Eksplikatsioon!C93)</f>
        <v>ÜÜRITAV PIND</v>
      </c>
      <c r="D92" s="23" t="str">
        <f>IF(Eksplikatsioon!D93=0,"",Eksplikatsioon!D93)</f>
        <v>WC</v>
      </c>
      <c r="E92" s="58">
        <f>IF(Eksplikatsioon!F93=0,"",Eksplikatsioon!F93)</f>
        <v>2.4</v>
      </c>
      <c r="F92" s="23" t="str">
        <f>IF(Eksplikatsioon!H93=0,"",Eksplikatsioon!H93)</f>
        <v/>
      </c>
      <c r="G92" s="23" t="str">
        <f>IF(Eksplikatsioon!J93=0,"",Eksplikatsioon!J93)</f>
        <v>Ainukasutuses pind</v>
      </c>
      <c r="H92" s="23" t="str">
        <f>IF(Eksplikatsioon!K93=0,"",Eksplikatsioon!K93)</f>
        <v>Terviseamet</v>
      </c>
      <c r="I92" s="23" t="str">
        <f>IF(Eksplikatsioon!L93=0,"",Eksplikatsioon!L93)</f>
        <v>PALDISKI MNT _03</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c r="A93" s="23" t="str">
        <f>IF(Eksplikatsioon!A94=0,"",Eksplikatsioon!A94)</f>
        <v>02</v>
      </c>
      <c r="B93" s="60" t="str">
        <f>IF(Eksplikatsioon!B94=0,"",Eksplikatsioon!B94)</f>
        <v>225</v>
      </c>
      <c r="C93" s="23" t="str">
        <f>IF(Eksplikatsioon!C94=0,"",Eksplikatsioon!C94)</f>
        <v>ÜÜRITAV PIND</v>
      </c>
      <c r="D93" s="23" t="str">
        <f>IF(Eksplikatsioon!D94=0,"",Eksplikatsioon!D94)</f>
        <v>Pesuruum</v>
      </c>
      <c r="E93" s="58">
        <f>IF(Eksplikatsioon!F94=0,"",Eksplikatsioon!F94)</f>
        <v>7.4</v>
      </c>
      <c r="F93" s="23" t="str">
        <f>IF(Eksplikatsioon!H94=0,"",Eksplikatsioon!H94)</f>
        <v/>
      </c>
      <c r="G93" s="23" t="str">
        <f>IF(Eksplikatsioon!J94=0,"",Eksplikatsioon!J94)</f>
        <v>Ainukasutuses pind</v>
      </c>
      <c r="H93" s="23" t="str">
        <f>IF(Eksplikatsioon!K94=0,"",Eksplikatsioon!K94)</f>
        <v>Terviseamet</v>
      </c>
      <c r="I93" s="23" t="str">
        <f>IF(Eksplikatsioon!L94=0,"",Eksplikatsioon!L94)</f>
        <v>PALDISKI MNT _03</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c r="A94" s="23" t="str">
        <f>IF(Eksplikatsioon!A95=0,"",Eksplikatsioon!A95)</f>
        <v>02</v>
      </c>
      <c r="B94" s="60" t="str">
        <f>IF(Eksplikatsioon!B95=0,"",Eksplikatsioon!B95)</f>
        <v>226</v>
      </c>
      <c r="C94" s="23" t="str">
        <f>IF(Eksplikatsioon!C95=0,"",Eksplikatsioon!C95)</f>
        <v>ÜÜRITAV PIND</v>
      </c>
      <c r="D94" s="23" t="str">
        <f>IF(Eksplikatsioon!D95=0,"",Eksplikatsioon!D95)</f>
        <v>Kabinet/Büroo</v>
      </c>
      <c r="E94" s="58">
        <f>IF(Eksplikatsioon!F95=0,"",Eksplikatsioon!F95)</f>
        <v>26.8</v>
      </c>
      <c r="F94" s="23" t="str">
        <f>IF(Eksplikatsioon!H95=0,"",Eksplikatsioon!H95)</f>
        <v/>
      </c>
      <c r="G94" s="23" t="str">
        <f>IF(Eksplikatsioon!J95=0,"",Eksplikatsioon!J95)</f>
        <v>Ainukasutuses pind</v>
      </c>
      <c r="H94" s="23" t="str">
        <f>IF(Eksplikatsioon!K95=0,"",Eksplikatsioon!K95)</f>
        <v>Terviseamet</v>
      </c>
      <c r="I94" s="23" t="str">
        <f>IF(Eksplikatsioon!L95=0,"",Eksplikatsioon!L95)</f>
        <v>PALDISKI MNT _03</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c r="A95" s="23" t="str">
        <f>IF(Eksplikatsioon!A96=0,"",Eksplikatsioon!A96)</f>
        <v>02</v>
      </c>
      <c r="B95" s="60" t="str">
        <f>IF(Eksplikatsioon!B96=0,"",Eksplikatsioon!B96)</f>
        <v>227</v>
      </c>
      <c r="C95" s="23" t="str">
        <f>IF(Eksplikatsioon!C96=0,"",Eksplikatsioon!C96)</f>
        <v>ÜÜRITAV PIND</v>
      </c>
      <c r="D95" s="23" t="str">
        <f>IF(Eksplikatsioon!D96=0,"",Eksplikatsioon!D96)</f>
        <v>Laboratoorium</v>
      </c>
      <c r="E95" s="58">
        <f>IF(Eksplikatsioon!F96=0,"",Eksplikatsioon!F96)</f>
        <v>12.2</v>
      </c>
      <c r="F95" s="23" t="str">
        <f>IF(Eksplikatsioon!H96=0,"",Eksplikatsioon!H96)</f>
        <v/>
      </c>
      <c r="G95" s="23" t="str">
        <f>IF(Eksplikatsioon!J96=0,"",Eksplikatsioon!J96)</f>
        <v>Ainukasutuses pind</v>
      </c>
      <c r="H95" s="23" t="str">
        <f>IF(Eksplikatsioon!K96=0,"",Eksplikatsioon!K96)</f>
        <v>Terviseamet</v>
      </c>
      <c r="I95" s="23" t="str">
        <f>IF(Eksplikatsioon!L96=0,"",Eksplikatsioon!L96)</f>
        <v>PALDISKI MNT _03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c r="A96" s="23" t="str">
        <f>IF(Eksplikatsioon!A97=0,"",Eksplikatsioon!A97)</f>
        <v>02</v>
      </c>
      <c r="B96" s="60" t="str">
        <f>IF(Eksplikatsioon!B97=0,"",Eksplikatsioon!B97)</f>
        <v>228</v>
      </c>
      <c r="C96" s="23" t="str">
        <f>IF(Eksplikatsioon!C97=0,"",Eksplikatsioon!C97)</f>
        <v>ÜÜRITAV PIND</v>
      </c>
      <c r="D96" s="23" t="str">
        <f>IF(Eksplikatsioon!D97=0,"",Eksplikatsioon!D97)</f>
        <v>Nõupidamise ruum</v>
      </c>
      <c r="E96" s="58">
        <f>IF(Eksplikatsioon!F97=0,"",Eksplikatsioon!F97)</f>
        <v>10.4</v>
      </c>
      <c r="F96" s="23" t="str">
        <f>IF(Eksplikatsioon!H97=0,"",Eksplikatsioon!H97)</f>
        <v/>
      </c>
      <c r="G96" s="23" t="str">
        <f>IF(Eksplikatsioon!J97=0,"",Eksplikatsioon!J97)</f>
        <v>Ainukasutuses pind</v>
      </c>
      <c r="H96" s="23" t="str">
        <f>IF(Eksplikatsioon!K97=0,"",Eksplikatsioon!K97)</f>
        <v>Terviseamet</v>
      </c>
      <c r="I96" s="23" t="str">
        <f>IF(Eksplikatsioon!L97=0,"",Eksplikatsioon!L97)</f>
        <v>PALDISKI MNT _03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c r="A97" s="23" t="str">
        <f>IF(Eksplikatsioon!A98=0,"",Eksplikatsioon!A98)</f>
        <v>02</v>
      </c>
      <c r="B97" s="60" t="str">
        <f>IF(Eksplikatsioon!B98=0,"",Eksplikatsioon!B98)</f>
        <v>229</v>
      </c>
      <c r="C97" s="23" t="str">
        <f>IF(Eksplikatsioon!C98=0,"",Eksplikatsioon!C98)</f>
        <v>ÜÜRITAV PIND</v>
      </c>
      <c r="D97" s="23" t="str">
        <f>IF(Eksplikatsioon!D98=0,"",Eksplikatsioon!D98)</f>
        <v>Laboratoorium</v>
      </c>
      <c r="E97" s="58">
        <f>IF(Eksplikatsioon!F98=0,"",Eksplikatsioon!F98)</f>
        <v>12.5</v>
      </c>
      <c r="F97" s="23" t="str">
        <f>IF(Eksplikatsioon!H98=0,"",Eksplikatsioon!H98)</f>
        <v/>
      </c>
      <c r="G97" s="23" t="str">
        <f>IF(Eksplikatsioon!J98=0,"",Eksplikatsioon!J98)</f>
        <v>Ainukasutuses pind</v>
      </c>
      <c r="H97" s="23" t="str">
        <f>IF(Eksplikatsioon!K98=0,"",Eksplikatsioon!K98)</f>
        <v>Terviseamet</v>
      </c>
      <c r="I97" s="23" t="str">
        <f>IF(Eksplikatsioon!L98=0,"",Eksplikatsioon!L98)</f>
        <v>PALDISKI MNT _03</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c r="A98" s="23" t="str">
        <f>IF(Eksplikatsioon!A99=0,"",Eksplikatsioon!A99)</f>
        <v>02</v>
      </c>
      <c r="B98" s="60" t="str">
        <f>IF(Eksplikatsioon!B99=0,"",Eksplikatsioon!B99)</f>
        <v>230</v>
      </c>
      <c r="C98" s="23" t="str">
        <f>IF(Eksplikatsioon!C99=0,"",Eksplikatsioon!C99)</f>
        <v>ÜÜRITAV PIND</v>
      </c>
      <c r="D98" s="23" t="str">
        <f>IF(Eksplikatsioon!D99=0,"",Eksplikatsioon!D99)</f>
        <v>Laboratoorium</v>
      </c>
      <c r="E98" s="58">
        <f>IF(Eksplikatsioon!F99=0,"",Eksplikatsioon!F99)</f>
        <v>19.5</v>
      </c>
      <c r="F98" s="23" t="str">
        <f>IF(Eksplikatsioon!H99=0,"",Eksplikatsioon!H99)</f>
        <v/>
      </c>
      <c r="G98" s="23" t="str">
        <f>IF(Eksplikatsioon!J99=0,"",Eksplikatsioon!J99)</f>
        <v>Ainukasutuses pind</v>
      </c>
      <c r="H98" s="23" t="str">
        <f>IF(Eksplikatsioon!K99=0,"",Eksplikatsioon!K99)</f>
        <v>Terviseamet</v>
      </c>
      <c r="I98" s="23" t="str">
        <f>IF(Eksplikatsioon!L99=0,"",Eksplikatsioon!L99)</f>
        <v>PALDISKI MNT _03</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c r="A99" s="23" t="str">
        <f>IF(Eksplikatsioon!A100=0,"",Eksplikatsioon!A100)</f>
        <v>02</v>
      </c>
      <c r="B99" s="60" t="str">
        <f>IF(Eksplikatsioon!B100=0,"",Eksplikatsioon!B100)</f>
        <v>231</v>
      </c>
      <c r="C99" s="23" t="str">
        <f>IF(Eksplikatsioon!C100=0,"",Eksplikatsioon!C100)</f>
        <v>ÜÜRITAV PIND</v>
      </c>
      <c r="D99" s="23" t="str">
        <f>IF(Eksplikatsioon!D100=0,"",Eksplikatsioon!D100)</f>
        <v>Laboratoorium</v>
      </c>
      <c r="E99" s="58">
        <f>IF(Eksplikatsioon!F100=0,"",Eksplikatsioon!F100)</f>
        <v>31</v>
      </c>
      <c r="F99" s="23" t="str">
        <f>IF(Eksplikatsioon!H100=0,"",Eksplikatsioon!H100)</f>
        <v/>
      </c>
      <c r="G99" s="23" t="str">
        <f>IF(Eksplikatsioon!J100=0,"",Eksplikatsioon!J100)</f>
        <v>Ainukasutuses pind</v>
      </c>
      <c r="H99" s="23" t="str">
        <f>IF(Eksplikatsioon!K100=0,"",Eksplikatsioon!K100)</f>
        <v>Terviseamet</v>
      </c>
      <c r="I99" s="23" t="str">
        <f>IF(Eksplikatsioon!L100=0,"",Eksplikatsioon!L100)</f>
        <v>PALDISKI MNT _03</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c r="A100" s="23" t="str">
        <f>IF(Eksplikatsioon!A101=0,"",Eksplikatsioon!A101)</f>
        <v>02</v>
      </c>
      <c r="B100" s="60" t="str">
        <f>IF(Eksplikatsioon!B101=0,"",Eksplikatsioon!B101)</f>
        <v>232</v>
      </c>
      <c r="C100" s="23" t="str">
        <f>IF(Eksplikatsioon!C101=0,"",Eksplikatsioon!C101)</f>
        <v>ÜÜRITAV PIND</v>
      </c>
      <c r="D100" s="23" t="str">
        <f>IF(Eksplikatsioon!D101=0,"",Eksplikatsioon!D101)</f>
        <v>Laboratoorium</v>
      </c>
      <c r="E100" s="58">
        <f>IF(Eksplikatsioon!F101=0,"",Eksplikatsioon!F101)</f>
        <v>16.5</v>
      </c>
      <c r="F100" s="23" t="str">
        <f>IF(Eksplikatsioon!H101=0,"",Eksplikatsioon!H101)</f>
        <v/>
      </c>
      <c r="G100" s="23" t="str">
        <f>IF(Eksplikatsioon!J101=0,"",Eksplikatsioon!J101)</f>
        <v>Ainukasutuses pind</v>
      </c>
      <c r="H100" s="23" t="str">
        <f>IF(Eksplikatsioon!K101=0,"",Eksplikatsioon!K101)</f>
        <v>Terviseamet</v>
      </c>
      <c r="I100" s="23" t="str">
        <f>IF(Eksplikatsioon!L101=0,"",Eksplikatsioon!L101)</f>
        <v>PALDISKI MNT _03</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c r="A101" s="23" t="str">
        <f>IF(Eksplikatsioon!A102=0,"",Eksplikatsioon!A102)</f>
        <v>02</v>
      </c>
      <c r="B101" s="60" t="str">
        <f>IF(Eksplikatsioon!B102=0,"",Eksplikatsioon!B102)</f>
        <v>233</v>
      </c>
      <c r="C101" s="23" t="str">
        <f>IF(Eksplikatsioon!C102=0,"",Eksplikatsioon!C102)</f>
        <v>ÜÜRITAV PIND</v>
      </c>
      <c r="D101" s="23" t="str">
        <f>IF(Eksplikatsioon!D102=0,"",Eksplikatsioon!D102)</f>
        <v>Laboratoorium</v>
      </c>
      <c r="E101" s="58">
        <f>IF(Eksplikatsioon!F102=0,"",Eksplikatsioon!F102)</f>
        <v>14.4</v>
      </c>
      <c r="F101" s="23" t="str">
        <f>IF(Eksplikatsioon!H102=0,"",Eksplikatsioon!H102)</f>
        <v/>
      </c>
      <c r="G101" s="23" t="str">
        <f>IF(Eksplikatsioon!J102=0,"",Eksplikatsioon!J102)</f>
        <v>Ainukasutuses pind</v>
      </c>
      <c r="H101" s="23" t="str">
        <f>IF(Eksplikatsioon!K102=0,"",Eksplikatsioon!K102)</f>
        <v>Terviseamet</v>
      </c>
      <c r="I101" s="23" t="str">
        <f>IF(Eksplikatsioon!L102=0,"",Eksplikatsioon!L102)</f>
        <v>PALDISKI MNT _03</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c r="A102" s="23" t="str">
        <f>IF(Eksplikatsioon!A103=0,"",Eksplikatsioon!A103)</f>
        <v>02</v>
      </c>
      <c r="B102" s="60" t="str">
        <f>IF(Eksplikatsioon!B103=0,"",Eksplikatsioon!B103)</f>
        <v>234</v>
      </c>
      <c r="C102" s="23" t="str">
        <f>IF(Eksplikatsioon!C103=0,"",Eksplikatsioon!C103)</f>
        <v>ÜÜRITAV PIND</v>
      </c>
      <c r="D102" s="23" t="str">
        <f>IF(Eksplikatsioon!D103=0,"",Eksplikatsioon!D103)</f>
        <v>Laboratoorium</v>
      </c>
      <c r="E102" s="58">
        <f>IF(Eksplikatsioon!F103=0,"",Eksplikatsioon!F103)</f>
        <v>18</v>
      </c>
      <c r="F102" s="23" t="str">
        <f>IF(Eksplikatsioon!H103=0,"",Eksplikatsioon!H103)</f>
        <v/>
      </c>
      <c r="G102" s="23" t="str">
        <f>IF(Eksplikatsioon!J103=0,"",Eksplikatsioon!J103)</f>
        <v>Ainukasutuses pind</v>
      </c>
      <c r="H102" s="23" t="str">
        <f>IF(Eksplikatsioon!K103=0,"",Eksplikatsioon!K103)</f>
        <v>Terviseamet</v>
      </c>
      <c r="I102" s="23" t="str">
        <f>IF(Eksplikatsioon!L103=0,"",Eksplikatsioon!L103)</f>
        <v>PALDISKI MNT _03</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c r="A103" s="23" t="str">
        <f>IF(Eksplikatsioon!A104=0,"",Eksplikatsioon!A104)</f>
        <v>02</v>
      </c>
      <c r="B103" s="60" t="str">
        <f>IF(Eksplikatsioon!B104=0,"",Eksplikatsioon!B104)</f>
        <v>235</v>
      </c>
      <c r="C103" s="23" t="str">
        <f>IF(Eksplikatsioon!C104=0,"",Eksplikatsioon!C104)</f>
        <v>ÜÜRITAV PIND</v>
      </c>
      <c r="D103" s="23" t="str">
        <f>IF(Eksplikatsioon!D104=0,"",Eksplikatsioon!D104)</f>
        <v>Laboratoorium</v>
      </c>
      <c r="E103" s="58">
        <f>IF(Eksplikatsioon!F104=0,"",Eksplikatsioon!F104)</f>
        <v>35.1</v>
      </c>
      <c r="F103" s="23" t="str">
        <f>IF(Eksplikatsioon!H104=0,"",Eksplikatsioon!H104)</f>
        <v/>
      </c>
      <c r="G103" s="23" t="str">
        <f>IF(Eksplikatsioon!J104=0,"",Eksplikatsioon!J104)</f>
        <v>Ainukasutuses pind</v>
      </c>
      <c r="H103" s="23" t="str">
        <f>IF(Eksplikatsioon!K104=0,"",Eksplikatsioon!K104)</f>
        <v>Terviseamet</v>
      </c>
      <c r="I103" s="23" t="str">
        <f>IF(Eksplikatsioon!L104=0,"",Eksplikatsioon!L104)</f>
        <v>PALDISKI MNT _03</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c r="A104" s="23" t="str">
        <f>IF(Eksplikatsioon!A105=0,"",Eksplikatsioon!A105)</f>
        <v>02</v>
      </c>
      <c r="B104" s="60" t="str">
        <f>IF(Eksplikatsioon!B105=0,"",Eksplikatsioon!B105)</f>
        <v>236</v>
      </c>
      <c r="C104" s="23" t="str">
        <f>IF(Eksplikatsioon!C105=0,"",Eksplikatsioon!C105)</f>
        <v>ÜÜRITAV PIND</v>
      </c>
      <c r="D104" s="23" t="str">
        <f>IF(Eksplikatsioon!D105=0,"",Eksplikatsioon!D105)</f>
        <v>Laboratoorium</v>
      </c>
      <c r="E104" s="58">
        <f>IF(Eksplikatsioon!F105=0,"",Eksplikatsioon!F105)</f>
        <v>9.1999999999999993</v>
      </c>
      <c r="F104" s="23" t="str">
        <f>IF(Eksplikatsioon!H105=0,"",Eksplikatsioon!H105)</f>
        <v/>
      </c>
      <c r="G104" s="23" t="str">
        <f>IF(Eksplikatsioon!J105=0,"",Eksplikatsioon!J105)</f>
        <v>Ainukasutuses pind</v>
      </c>
      <c r="H104" s="23" t="str">
        <f>IF(Eksplikatsioon!K105=0,"",Eksplikatsioon!K105)</f>
        <v>Terviseamet</v>
      </c>
      <c r="I104" s="23" t="str">
        <f>IF(Eksplikatsioon!L105=0,"",Eksplikatsioon!L105)</f>
        <v>PALDISKI MNT _03</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c r="A105" s="23" t="str">
        <f>IF(Eksplikatsioon!A106=0,"",Eksplikatsioon!A106)</f>
        <v>02</v>
      </c>
      <c r="B105" s="60" t="str">
        <f>IF(Eksplikatsioon!B106=0,"",Eksplikatsioon!B106)</f>
        <v>237</v>
      </c>
      <c r="C105" s="23" t="str">
        <f>IF(Eksplikatsioon!C106=0,"",Eksplikatsioon!C106)</f>
        <v>ÜÜRITAV PIND</v>
      </c>
      <c r="D105" s="23" t="str">
        <f>IF(Eksplikatsioon!D106=0,"",Eksplikatsioon!D106)</f>
        <v>Laboratoorium</v>
      </c>
      <c r="E105" s="58">
        <f>IF(Eksplikatsioon!F106=0,"",Eksplikatsioon!F106)</f>
        <v>18.600000000000001</v>
      </c>
      <c r="F105" s="23" t="str">
        <f>IF(Eksplikatsioon!H106=0,"",Eksplikatsioon!H106)</f>
        <v/>
      </c>
      <c r="G105" s="23" t="str">
        <f>IF(Eksplikatsioon!J106=0,"",Eksplikatsioon!J106)</f>
        <v>Ainukasutuses pind</v>
      </c>
      <c r="H105" s="23" t="str">
        <f>IF(Eksplikatsioon!K106=0,"",Eksplikatsioon!K106)</f>
        <v>Terviseamet</v>
      </c>
      <c r="I105" s="23" t="str">
        <f>IF(Eksplikatsioon!L106=0,"",Eksplikatsioon!L106)</f>
        <v>PALDISKI MNT _03</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c r="A106" s="23" t="str">
        <f>IF(Eksplikatsioon!A107=0,"",Eksplikatsioon!A107)</f>
        <v>02</v>
      </c>
      <c r="B106" s="60" t="str">
        <f>IF(Eksplikatsioon!B107=0,"",Eksplikatsioon!B107)</f>
        <v>238</v>
      </c>
      <c r="C106" s="23" t="str">
        <f>IF(Eksplikatsioon!C107=0,"",Eksplikatsioon!C107)</f>
        <v>ÜÜRITAV PIND</v>
      </c>
      <c r="D106" s="23" t="str">
        <f>IF(Eksplikatsioon!D107=0,"",Eksplikatsioon!D107)</f>
        <v>Puhkeruum</v>
      </c>
      <c r="E106" s="58">
        <f>IF(Eksplikatsioon!F107=0,"",Eksplikatsioon!F107)</f>
        <v>32.1</v>
      </c>
      <c r="F106" s="23" t="str">
        <f>IF(Eksplikatsioon!H107=0,"",Eksplikatsioon!H107)</f>
        <v/>
      </c>
      <c r="G106" s="23" t="str">
        <f>IF(Eksplikatsioon!J107=0,"",Eksplikatsioon!J107)</f>
        <v>Ainukasutuses pind</v>
      </c>
      <c r="H106" s="23" t="str">
        <f>IF(Eksplikatsioon!K107=0,"",Eksplikatsioon!K107)</f>
        <v>Terviseamet</v>
      </c>
      <c r="I106" s="23" t="str">
        <f>IF(Eksplikatsioon!L107=0,"",Eksplikatsioon!L107)</f>
        <v>PALDISKI MNT _03</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c r="A107" s="23" t="str">
        <f>IF(Eksplikatsioon!A108=0,"",Eksplikatsioon!A108)</f>
        <v>02</v>
      </c>
      <c r="B107" s="60" t="str">
        <f>IF(Eksplikatsioon!B108=0,"",Eksplikatsioon!B108)</f>
        <v>239</v>
      </c>
      <c r="C107" s="23" t="str">
        <f>IF(Eksplikatsioon!C108=0,"",Eksplikatsioon!C108)</f>
        <v>ÜÜRITAV PIND</v>
      </c>
      <c r="D107" s="23" t="str">
        <f>IF(Eksplikatsioon!D108=0,"",Eksplikatsioon!D108)</f>
        <v>Kabinet/Büroo</v>
      </c>
      <c r="E107" s="58">
        <f>IF(Eksplikatsioon!F108=0,"",Eksplikatsioon!F108)</f>
        <v>14</v>
      </c>
      <c r="F107" s="23" t="str">
        <f>IF(Eksplikatsioon!H108=0,"",Eksplikatsioon!H108)</f>
        <v/>
      </c>
      <c r="G107" s="23" t="str">
        <f>IF(Eksplikatsioon!J108=0,"",Eksplikatsioon!J108)</f>
        <v>Ainukasutuses pind</v>
      </c>
      <c r="H107" s="23" t="str">
        <f>IF(Eksplikatsioon!K108=0,"",Eksplikatsioon!K108)</f>
        <v>Terviseamet</v>
      </c>
      <c r="I107" s="23" t="str">
        <f>IF(Eksplikatsioon!L108=0,"",Eksplikatsioon!L108)</f>
        <v>PALDISKI MNT _03</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c r="A108" s="23" t="str">
        <f>IF(Eksplikatsioon!A109=0,"",Eksplikatsioon!A109)</f>
        <v>02</v>
      </c>
      <c r="B108" s="60" t="str">
        <f>IF(Eksplikatsioon!B109=0,"",Eksplikatsioon!B109)</f>
        <v>240</v>
      </c>
      <c r="C108" s="23" t="str">
        <f>IF(Eksplikatsioon!C109=0,"",Eksplikatsioon!C109)</f>
        <v>ÜÜRITAV PIND</v>
      </c>
      <c r="D108" s="23" t="str">
        <f>IF(Eksplikatsioon!D109=0,"",Eksplikatsioon!D109)</f>
        <v>Hoiuruum/Ladu</v>
      </c>
      <c r="E108" s="58">
        <f>IF(Eksplikatsioon!F109=0,"",Eksplikatsioon!F109)</f>
        <v>23.6</v>
      </c>
      <c r="F108" s="23" t="str">
        <f>IF(Eksplikatsioon!H109=0,"",Eksplikatsioon!H109)</f>
        <v/>
      </c>
      <c r="G108" s="23" t="str">
        <f>IF(Eksplikatsioon!J109=0,"",Eksplikatsioon!J109)</f>
        <v>Ainukasutuses pind</v>
      </c>
      <c r="H108" s="23" t="str">
        <f>IF(Eksplikatsioon!K109=0,"",Eksplikatsioon!K109)</f>
        <v>Terviseamet</v>
      </c>
      <c r="I108" s="23" t="str">
        <f>IF(Eksplikatsioon!L109=0,"",Eksplikatsioon!L109)</f>
        <v>PALDISKI MNT _03</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c r="A109" s="23" t="str">
        <f>IF(Eksplikatsioon!A110=0,"",Eksplikatsioon!A110)</f>
        <v>02</v>
      </c>
      <c r="B109" s="60" t="str">
        <f>IF(Eksplikatsioon!B110=0,"",Eksplikatsioon!B110)</f>
        <v>241</v>
      </c>
      <c r="C109" s="23" t="str">
        <f>IF(Eksplikatsioon!C110=0,"",Eksplikatsioon!C110)</f>
        <v>ÜÜRITAV PIND</v>
      </c>
      <c r="D109" s="23" t="str">
        <f>IF(Eksplikatsioon!D110=0,"",Eksplikatsioon!D110)</f>
        <v>Koridor</v>
      </c>
      <c r="E109" s="58">
        <f>IF(Eksplikatsioon!F110=0,"",Eksplikatsioon!F110)</f>
        <v>94.6</v>
      </c>
      <c r="F109" s="23" t="str">
        <f>IF(Eksplikatsioon!H110=0,"",Eksplikatsioon!H110)</f>
        <v/>
      </c>
      <c r="G109" s="23" t="str">
        <f>IF(Eksplikatsioon!J110=0,"",Eksplikatsioon!J110)</f>
        <v>Ainukasutuses pind</v>
      </c>
      <c r="H109" s="23" t="str">
        <f>IF(Eksplikatsioon!K110=0,"",Eksplikatsioon!K110)</f>
        <v>Terviseamet</v>
      </c>
      <c r="I109" s="23" t="str">
        <f>IF(Eksplikatsioon!L110=0,"",Eksplikatsioon!L110)</f>
        <v>PALDISKI MNT _03</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c r="A110" s="23" t="str">
        <f>IF(Eksplikatsioon!A111=0,"",Eksplikatsioon!A111)</f>
        <v>02</v>
      </c>
      <c r="B110" s="60" t="str">
        <f>IF(Eksplikatsioon!B111=0,"",Eksplikatsioon!B111)</f>
        <v>242</v>
      </c>
      <c r="C110" s="23" t="str">
        <f>IF(Eksplikatsioon!C111=0,"",Eksplikatsioon!C111)</f>
        <v>ÜÜRITAV PIND</v>
      </c>
      <c r="D110" s="23" t="str">
        <f>IF(Eksplikatsioon!D111=0,"",Eksplikatsioon!D111)</f>
        <v>Laboratoorium</v>
      </c>
      <c r="E110" s="58">
        <f>IF(Eksplikatsioon!F111=0,"",Eksplikatsioon!F111)</f>
        <v>50.4</v>
      </c>
      <c r="F110" s="23" t="str">
        <f>IF(Eksplikatsioon!H111=0,"",Eksplikatsioon!H111)</f>
        <v/>
      </c>
      <c r="G110" s="23" t="str">
        <f>IF(Eksplikatsioon!J111=0,"",Eksplikatsioon!J111)</f>
        <v>Ainukasutuses pind</v>
      </c>
      <c r="H110" s="23" t="str">
        <f>IF(Eksplikatsioon!K111=0,"",Eksplikatsioon!K111)</f>
        <v>Terviseamet</v>
      </c>
      <c r="I110" s="23" t="str">
        <f>IF(Eksplikatsioon!L111=0,"",Eksplikatsioon!L111)</f>
        <v>PALDISKI MNT _03</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c r="A111" s="23" t="str">
        <f>IF(Eksplikatsioon!A112=0,"",Eksplikatsioon!A112)</f>
        <v>02</v>
      </c>
      <c r="B111" s="60" t="str">
        <f>IF(Eksplikatsioon!B112=0,"",Eksplikatsioon!B112)</f>
        <v>243</v>
      </c>
      <c r="C111" s="23" t="str">
        <f>IF(Eksplikatsioon!C112=0,"",Eksplikatsioon!C112)</f>
        <v>ÜÜRITAV PIND</v>
      </c>
      <c r="D111" s="23" t="str">
        <f>IF(Eksplikatsioon!D112=0,"",Eksplikatsioon!D112)</f>
        <v>Hoiuruum/Ladu</v>
      </c>
      <c r="E111" s="58">
        <f>IF(Eksplikatsioon!F112=0,"",Eksplikatsioon!F112)</f>
        <v>8.1</v>
      </c>
      <c r="F111" s="23" t="str">
        <f>IF(Eksplikatsioon!H112=0,"",Eksplikatsioon!H112)</f>
        <v/>
      </c>
      <c r="G111" s="23" t="str">
        <f>IF(Eksplikatsioon!J112=0,"",Eksplikatsioon!J112)</f>
        <v>Ainukasutuses pind</v>
      </c>
      <c r="H111" s="23" t="str">
        <f>IF(Eksplikatsioon!K112=0,"",Eksplikatsioon!K112)</f>
        <v>Terviseamet</v>
      </c>
      <c r="I111" s="23" t="str">
        <f>IF(Eksplikatsioon!L112=0,"",Eksplikatsioon!L112)</f>
        <v>PALDISKI MNT _03</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c r="A112" s="23" t="str">
        <f>IF(Eksplikatsioon!A113=0,"",Eksplikatsioon!A113)</f>
        <v>02</v>
      </c>
      <c r="B112" s="60" t="str">
        <f>IF(Eksplikatsioon!B113=0,"",Eksplikatsioon!B113)</f>
        <v>244</v>
      </c>
      <c r="C112" s="23" t="str">
        <f>IF(Eksplikatsioon!C113=0,"",Eksplikatsioon!C113)</f>
        <v>ÜÜRITAV PIND</v>
      </c>
      <c r="D112" s="23" t="str">
        <f>IF(Eksplikatsioon!D113=0,"",Eksplikatsioon!D113)</f>
        <v>Hoiuruum/Ladu</v>
      </c>
      <c r="E112" s="58">
        <f>IF(Eksplikatsioon!F113=0,"",Eksplikatsioon!F113)</f>
        <v>7.1</v>
      </c>
      <c r="F112" s="23" t="str">
        <f>IF(Eksplikatsioon!H113=0,"",Eksplikatsioon!H113)</f>
        <v/>
      </c>
      <c r="G112" s="23" t="str">
        <f>IF(Eksplikatsioon!J113=0,"",Eksplikatsioon!J113)</f>
        <v>Ainukasutuses pind</v>
      </c>
      <c r="H112" s="23" t="str">
        <f>IF(Eksplikatsioon!K113=0,"",Eksplikatsioon!K113)</f>
        <v>Terviseamet</v>
      </c>
      <c r="I112" s="23" t="str">
        <f>IF(Eksplikatsioon!L113=0,"",Eksplikatsioon!L113)</f>
        <v>PALDISKI MNT _03</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c r="A113" s="23" t="str">
        <f>IF(Eksplikatsioon!A114=0,"",Eksplikatsioon!A114)</f>
        <v>02</v>
      </c>
      <c r="B113" s="60" t="str">
        <f>IF(Eksplikatsioon!B114=0,"",Eksplikatsioon!B114)</f>
        <v>245</v>
      </c>
      <c r="C113" s="23" t="str">
        <f>IF(Eksplikatsioon!C114=0,"",Eksplikatsioon!C114)</f>
        <v>ÜÜRITAV PIND</v>
      </c>
      <c r="D113" s="23" t="str">
        <f>IF(Eksplikatsioon!D114=0,"",Eksplikatsioon!D114)</f>
        <v>Hoiuruum/Ladu</v>
      </c>
      <c r="E113" s="58">
        <f>IF(Eksplikatsioon!F114=0,"",Eksplikatsioon!F114)</f>
        <v>8.8000000000000007</v>
      </c>
      <c r="F113" s="23" t="str">
        <f>IF(Eksplikatsioon!H114=0,"",Eksplikatsioon!H114)</f>
        <v/>
      </c>
      <c r="G113" s="23" t="str">
        <f>IF(Eksplikatsioon!J114=0,"",Eksplikatsioon!J114)</f>
        <v>Ainukasutuses pind</v>
      </c>
      <c r="H113" s="23" t="str">
        <f>IF(Eksplikatsioon!K114=0,"",Eksplikatsioon!K114)</f>
        <v>Terviseamet</v>
      </c>
      <c r="I113" s="23" t="str">
        <f>IF(Eksplikatsioon!L114=0,"",Eksplikatsioon!L114)</f>
        <v>PALDISKI MNT _03</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c r="A114" s="23" t="str">
        <f>IF(Eksplikatsioon!A115=0,"",Eksplikatsioon!A115)</f>
        <v>02</v>
      </c>
      <c r="B114" s="60" t="str">
        <f>IF(Eksplikatsioon!B115=0,"",Eksplikatsioon!B115)</f>
        <v>246</v>
      </c>
      <c r="C114" s="23" t="str">
        <f>IF(Eksplikatsioon!C115=0,"",Eksplikatsioon!C115)</f>
        <v>ÜÜRITAV PIND</v>
      </c>
      <c r="D114" s="23" t="str">
        <f>IF(Eksplikatsioon!D115=0,"",Eksplikatsioon!D115)</f>
        <v>Koridor</v>
      </c>
      <c r="E114" s="58">
        <f>IF(Eksplikatsioon!F115=0,"",Eksplikatsioon!F115)</f>
        <v>71</v>
      </c>
      <c r="F114" s="23" t="str">
        <f>IF(Eksplikatsioon!H115=0,"",Eksplikatsioon!H115)</f>
        <v/>
      </c>
      <c r="G114" s="23" t="str">
        <f>IF(Eksplikatsioon!J115=0,"",Eksplikatsioon!J115)</f>
        <v>Ainukasutuses pind</v>
      </c>
      <c r="H114" s="23" t="str">
        <f>IF(Eksplikatsioon!K115=0,"",Eksplikatsioon!K115)</f>
        <v>Terviseamet</v>
      </c>
      <c r="I114" s="23" t="str">
        <f>IF(Eksplikatsioon!L115=0,"",Eksplikatsioon!L115)</f>
        <v>PALDISKI MNT _03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c r="A115" s="23" t="str">
        <f>IF(Eksplikatsioon!A116=0,"",Eksplikatsioon!A116)</f>
        <v>02</v>
      </c>
      <c r="B115" s="60" t="str">
        <f>IF(Eksplikatsioon!B116=0,"",Eksplikatsioon!B116)</f>
        <v>247</v>
      </c>
      <c r="C115" s="23" t="str">
        <f>IF(Eksplikatsioon!C116=0,"",Eksplikatsioon!C116)</f>
        <v>ÜÜRITAV PIND</v>
      </c>
      <c r="D115" s="23" t="str">
        <f>IF(Eksplikatsioon!D116=0,"",Eksplikatsioon!D116)</f>
        <v>Laboratoorium</v>
      </c>
      <c r="E115" s="58">
        <f>IF(Eksplikatsioon!F116=0,"",Eksplikatsioon!F116)</f>
        <v>28.3</v>
      </c>
      <c r="F115" s="23" t="str">
        <f>IF(Eksplikatsioon!H116=0,"",Eksplikatsioon!H116)</f>
        <v/>
      </c>
      <c r="G115" s="23" t="str">
        <f>IF(Eksplikatsioon!J116=0,"",Eksplikatsioon!J116)</f>
        <v>Ainukasutuses pind</v>
      </c>
      <c r="H115" s="23" t="str">
        <f>IF(Eksplikatsioon!K116=0,"",Eksplikatsioon!K116)</f>
        <v>Terviseamet</v>
      </c>
      <c r="I115" s="23" t="str">
        <f>IF(Eksplikatsioon!L116=0,"",Eksplikatsioon!L116)</f>
        <v>PALDISKI MNT _03</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c r="A116" s="23" t="str">
        <f>IF(Eksplikatsioon!A117=0,"",Eksplikatsioon!A117)</f>
        <v>02</v>
      </c>
      <c r="B116" s="60" t="str">
        <f>IF(Eksplikatsioon!B117=0,"",Eksplikatsioon!B117)</f>
        <v>248</v>
      </c>
      <c r="C116" s="23" t="str">
        <f>IF(Eksplikatsioon!C117=0,"",Eksplikatsioon!C117)</f>
        <v>ÜÜRITAV PIND</v>
      </c>
      <c r="D116" s="23" t="str">
        <f>IF(Eksplikatsioon!D117=0,"",Eksplikatsioon!D117)</f>
        <v>WC</v>
      </c>
      <c r="E116" s="58">
        <f>IF(Eksplikatsioon!F117=0,"",Eksplikatsioon!F117)</f>
        <v>4.5</v>
      </c>
      <c r="F116" s="23" t="str">
        <f>IF(Eksplikatsioon!H117=0,"",Eksplikatsioon!H117)</f>
        <v/>
      </c>
      <c r="G116" s="23" t="str">
        <f>IF(Eksplikatsioon!J117=0,"",Eksplikatsioon!J117)</f>
        <v>Ainukasutuses pind</v>
      </c>
      <c r="H116" s="23" t="str">
        <f>IF(Eksplikatsioon!K117=0,"",Eksplikatsioon!K117)</f>
        <v>Terviseamet</v>
      </c>
      <c r="I116" s="23" t="str">
        <f>IF(Eksplikatsioon!L117=0,"",Eksplikatsioon!L117)</f>
        <v>PALDISKI MNT _03</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c r="A117" s="23" t="str">
        <f>IF(Eksplikatsioon!A118=0,"",Eksplikatsioon!A118)</f>
        <v>02</v>
      </c>
      <c r="B117" s="60" t="str">
        <f>IF(Eksplikatsioon!B118=0,"",Eksplikatsioon!B118)</f>
        <v>249</v>
      </c>
      <c r="C117" s="23" t="str">
        <f>IF(Eksplikatsioon!C118=0,"",Eksplikatsioon!C118)</f>
        <v>TEHNOPIND</v>
      </c>
      <c r="D117" s="23" t="str">
        <f>IF(Eksplikatsioon!D118=0,"",Eksplikatsioon!D118)</f>
        <v>Elektrikilp</v>
      </c>
      <c r="E117" s="58">
        <f>IF(Eksplikatsioon!F118=0,"",Eksplikatsioon!F118)</f>
        <v>4.4000000000000004</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c r="A118" s="23" t="str">
        <f>IF(Eksplikatsioon!A119=0,"",Eksplikatsioon!A119)</f>
        <v>02</v>
      </c>
      <c r="B118" s="60" t="str">
        <f>IF(Eksplikatsioon!B119=0,"",Eksplikatsioon!B119)</f>
        <v>250</v>
      </c>
      <c r="C118" s="23" t="str">
        <f>IF(Eksplikatsioon!C119=0,"",Eksplikatsioon!C119)</f>
        <v>ÜÜRITAV PIND</v>
      </c>
      <c r="D118" s="23" t="str">
        <f>IF(Eksplikatsioon!D119=0,"",Eksplikatsioon!D119)</f>
        <v>Laboratoorium</v>
      </c>
      <c r="E118" s="58">
        <f>IF(Eksplikatsioon!F119=0,"",Eksplikatsioon!F119)</f>
        <v>6.4</v>
      </c>
      <c r="F118" s="23" t="str">
        <f>IF(Eksplikatsioon!H119=0,"",Eksplikatsioon!H119)</f>
        <v/>
      </c>
      <c r="G118" s="23" t="str">
        <f>IF(Eksplikatsioon!J119=0,"",Eksplikatsioon!J119)</f>
        <v>Ainukasutuses pind</v>
      </c>
      <c r="H118" s="23" t="str">
        <f>IF(Eksplikatsioon!K119=0,"",Eksplikatsioon!K119)</f>
        <v>Terviseamet</v>
      </c>
      <c r="I118" s="23" t="str">
        <f>IF(Eksplikatsioon!L119=0,"",Eksplikatsioon!L119)</f>
        <v>PALDISKI MNT _03</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c r="A119" s="23" t="str">
        <f>IF(Eksplikatsioon!A120=0,"",Eksplikatsioon!A120)</f>
        <v>02</v>
      </c>
      <c r="B119" s="60" t="str">
        <f>IF(Eksplikatsioon!B120=0,"",Eksplikatsioon!B120)</f>
        <v>251</v>
      </c>
      <c r="C119" s="23" t="str">
        <f>IF(Eksplikatsioon!C120=0,"",Eksplikatsioon!C120)</f>
        <v>ÜÜRITAV PIND</v>
      </c>
      <c r="D119" s="23" t="str">
        <f>IF(Eksplikatsioon!D120=0,"",Eksplikatsioon!D120)</f>
        <v>Hoiuruum/Ladu</v>
      </c>
      <c r="E119" s="58">
        <f>IF(Eksplikatsioon!F120=0,"",Eksplikatsioon!F120)</f>
        <v>10.9</v>
      </c>
      <c r="F119" s="23" t="str">
        <f>IF(Eksplikatsioon!H120=0,"",Eksplikatsioon!H120)</f>
        <v/>
      </c>
      <c r="G119" s="23" t="str">
        <f>IF(Eksplikatsioon!J120=0,"",Eksplikatsioon!J120)</f>
        <v>Ainukasutuses pind</v>
      </c>
      <c r="H119" s="23" t="str">
        <f>IF(Eksplikatsioon!K120=0,"",Eksplikatsioon!K120)</f>
        <v>Terviseamet</v>
      </c>
      <c r="I119" s="23" t="str">
        <f>IF(Eksplikatsioon!L120=0,"",Eksplikatsioon!L120)</f>
        <v>PALDISKI MNT _03</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c r="A120" s="23" t="str">
        <f>IF(Eksplikatsioon!A121=0,"",Eksplikatsioon!A121)</f>
        <v>02</v>
      </c>
      <c r="B120" s="60" t="str">
        <f>IF(Eksplikatsioon!B121=0,"",Eksplikatsioon!B121)</f>
        <v>252</v>
      </c>
      <c r="C120" s="23" t="str">
        <f>IF(Eksplikatsioon!C121=0,"",Eksplikatsioon!C121)</f>
        <v>ÜÜRITAV PIND</v>
      </c>
      <c r="D120" s="23" t="str">
        <f>IF(Eksplikatsioon!D121=0,"",Eksplikatsioon!D121)</f>
        <v>Hoiuruum/Ladu</v>
      </c>
      <c r="E120" s="58">
        <f>IF(Eksplikatsioon!F121=0,"",Eksplikatsioon!F121)</f>
        <v>15.4</v>
      </c>
      <c r="F120" s="23" t="str">
        <f>IF(Eksplikatsioon!H121=0,"",Eksplikatsioon!H121)</f>
        <v/>
      </c>
      <c r="G120" s="23" t="str">
        <f>IF(Eksplikatsioon!J121=0,"",Eksplikatsioon!J121)</f>
        <v>Ainukasutuses pind</v>
      </c>
      <c r="H120" s="23" t="str">
        <f>IF(Eksplikatsioon!K121=0,"",Eksplikatsioon!K121)</f>
        <v>Terviseamet</v>
      </c>
      <c r="I120" s="23" t="str">
        <f>IF(Eksplikatsioon!L121=0,"",Eksplikatsioon!L121)</f>
        <v>PALDISKI MNT _03</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c r="A121" s="23" t="str">
        <f>IF(Eksplikatsioon!A122=0,"",Eksplikatsioon!A122)</f>
        <v>02</v>
      </c>
      <c r="B121" s="60" t="str">
        <f>IF(Eksplikatsioon!B122=0,"",Eksplikatsioon!B122)</f>
        <v>253</v>
      </c>
      <c r="C121" s="23" t="str">
        <f>IF(Eksplikatsioon!C122=0,"",Eksplikatsioon!C122)</f>
        <v>ÜÜRITAV PIND</v>
      </c>
      <c r="D121" s="23" t="str">
        <f>IF(Eksplikatsioon!D122=0,"",Eksplikatsioon!D122)</f>
        <v>Hoiuruum/Ladu</v>
      </c>
      <c r="E121" s="58">
        <f>IF(Eksplikatsioon!F122=0,"",Eksplikatsioon!F122)</f>
        <v>9.6</v>
      </c>
      <c r="F121" s="23" t="str">
        <f>IF(Eksplikatsioon!H122=0,"",Eksplikatsioon!H122)</f>
        <v/>
      </c>
      <c r="G121" s="23" t="str">
        <f>IF(Eksplikatsioon!J122=0,"",Eksplikatsioon!J122)</f>
        <v>Ainukasutuses pind</v>
      </c>
      <c r="H121" s="23" t="str">
        <f>IF(Eksplikatsioon!K122=0,"",Eksplikatsioon!K122)</f>
        <v>Terviseamet</v>
      </c>
      <c r="I121" s="23" t="str">
        <f>IF(Eksplikatsioon!L122=0,"",Eksplikatsioon!L122)</f>
        <v>PALDISKI MNT _03</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c r="A122" s="23" t="str">
        <f>IF(Eksplikatsioon!A123=0,"",Eksplikatsioon!A123)</f>
        <v>02</v>
      </c>
      <c r="B122" s="60" t="str">
        <f>IF(Eksplikatsioon!B123=0,"",Eksplikatsioon!B123)</f>
        <v>254</v>
      </c>
      <c r="C122" s="23" t="str">
        <f>IF(Eksplikatsioon!C123=0,"",Eksplikatsioon!C123)</f>
        <v>ÜÜRITAV PIND</v>
      </c>
      <c r="D122" s="23" t="str">
        <f>IF(Eksplikatsioon!D123=0,"",Eksplikatsioon!D123)</f>
        <v>Hoiuruum/Ladu</v>
      </c>
      <c r="E122" s="58">
        <f>IF(Eksplikatsioon!F123=0,"",Eksplikatsioon!F123)</f>
        <v>9.4</v>
      </c>
      <c r="F122" s="23" t="str">
        <f>IF(Eksplikatsioon!H123=0,"",Eksplikatsioon!H123)</f>
        <v/>
      </c>
      <c r="G122" s="23" t="str">
        <f>IF(Eksplikatsioon!J123=0,"",Eksplikatsioon!J123)</f>
        <v>Ainukasutuses pind</v>
      </c>
      <c r="H122" s="23" t="str">
        <f>IF(Eksplikatsioon!K123=0,"",Eksplikatsioon!K123)</f>
        <v>Terviseamet</v>
      </c>
      <c r="I122" s="23" t="str">
        <f>IF(Eksplikatsioon!L123=0,"",Eksplikatsioon!L123)</f>
        <v>PALDISKI MNT _03</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c r="A123" s="23" t="str">
        <f>IF(Eksplikatsioon!A124=0,"",Eksplikatsioon!A124)</f>
        <v>02</v>
      </c>
      <c r="B123" s="60" t="str">
        <f>IF(Eksplikatsioon!B124=0,"",Eksplikatsioon!B124)</f>
        <v>255</v>
      </c>
      <c r="C123" s="23" t="str">
        <f>IF(Eksplikatsioon!C124=0,"",Eksplikatsioon!C124)</f>
        <v>ÜÜRITAV PIND</v>
      </c>
      <c r="D123" s="23" t="str">
        <f>IF(Eksplikatsioon!D124=0,"",Eksplikatsioon!D124)</f>
        <v>Eriotstarbeline ruum</v>
      </c>
      <c r="E123" s="58">
        <f>IF(Eksplikatsioon!F124=0,"",Eksplikatsioon!F124)</f>
        <v>5.4</v>
      </c>
      <c r="F123" s="23" t="str">
        <f>IF(Eksplikatsioon!H124=0,"",Eksplikatsioon!H124)</f>
        <v/>
      </c>
      <c r="G123" s="23" t="str">
        <f>IF(Eksplikatsioon!J124=0,"",Eksplikatsioon!J124)</f>
        <v>Ainukasutuses pind</v>
      </c>
      <c r="H123" s="23" t="str">
        <f>IF(Eksplikatsioon!K124=0,"",Eksplikatsioon!K124)</f>
        <v>Terviseamet</v>
      </c>
      <c r="I123" s="23" t="str">
        <f>IF(Eksplikatsioon!L124=0,"",Eksplikatsioon!L124)</f>
        <v>PALDISKI MNT _03</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c r="A124" s="23" t="str">
        <f>IF(Eksplikatsioon!A125=0,"",Eksplikatsioon!A125)</f>
        <v>02</v>
      </c>
      <c r="B124" s="60" t="str">
        <f>IF(Eksplikatsioon!B125=0,"",Eksplikatsioon!B125)</f>
        <v>256</v>
      </c>
      <c r="C124" s="23" t="str">
        <f>IF(Eksplikatsioon!C125=0,"",Eksplikatsioon!C125)</f>
        <v>ÜÜRITAV PIND</v>
      </c>
      <c r="D124" s="23" t="str">
        <f>IF(Eksplikatsioon!D125=0,"",Eksplikatsioon!D125)</f>
        <v>Hoiuruum/Ladu</v>
      </c>
      <c r="E124" s="58">
        <f>IF(Eksplikatsioon!F125=0,"",Eksplikatsioon!F125)</f>
        <v>11.9</v>
      </c>
      <c r="F124" s="23" t="str">
        <f>IF(Eksplikatsioon!H125=0,"",Eksplikatsioon!H125)</f>
        <v/>
      </c>
      <c r="G124" s="23" t="str">
        <f>IF(Eksplikatsioon!J125=0,"",Eksplikatsioon!J125)</f>
        <v>Ainukasutuses pind</v>
      </c>
      <c r="H124" s="23" t="str">
        <f>IF(Eksplikatsioon!K125=0,"",Eksplikatsioon!K125)</f>
        <v>Terviseamet</v>
      </c>
      <c r="I124" s="23" t="str">
        <f>IF(Eksplikatsioon!L125=0,"",Eksplikatsioon!L125)</f>
        <v>PALDISKI MNT _03</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c r="A125" s="23" t="str">
        <f>IF(Eksplikatsioon!A126=0,"",Eksplikatsioon!A126)</f>
        <v>02</v>
      </c>
      <c r="B125" s="60" t="str">
        <f>IF(Eksplikatsioon!B126=0,"",Eksplikatsioon!B126)</f>
        <v>257</v>
      </c>
      <c r="C125" s="23" t="str">
        <f>IF(Eksplikatsioon!C126=0,"",Eksplikatsioon!C126)</f>
        <v>ÜÜRITAV PIND</v>
      </c>
      <c r="D125" s="23" t="str">
        <f>IF(Eksplikatsioon!D126=0,"",Eksplikatsioon!D126)</f>
        <v>Hoiuruum/Ladu</v>
      </c>
      <c r="E125" s="58">
        <f>IF(Eksplikatsioon!F126=0,"",Eksplikatsioon!F126)</f>
        <v>12.2</v>
      </c>
      <c r="F125" s="23" t="str">
        <f>IF(Eksplikatsioon!H126=0,"",Eksplikatsioon!H126)</f>
        <v/>
      </c>
      <c r="G125" s="23" t="str">
        <f>IF(Eksplikatsioon!J126=0,"",Eksplikatsioon!J126)</f>
        <v>Ainukasutuses pind</v>
      </c>
      <c r="H125" s="23" t="str">
        <f>IF(Eksplikatsioon!K126=0,"",Eksplikatsioon!K126)</f>
        <v>Terviseamet</v>
      </c>
      <c r="I125" s="23" t="str">
        <f>IF(Eksplikatsioon!L126=0,"",Eksplikatsioon!L126)</f>
        <v>PALDISKI MNT _03</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c r="A126" s="23" t="str">
        <f>IF(Eksplikatsioon!A127=0,"",Eksplikatsioon!A127)</f>
        <v>02</v>
      </c>
      <c r="B126" s="60" t="str">
        <f>IF(Eksplikatsioon!B127=0,"",Eksplikatsioon!B127)</f>
        <v>258</v>
      </c>
      <c r="C126" s="23" t="str">
        <f>IF(Eksplikatsioon!C127=0,"",Eksplikatsioon!C127)</f>
        <v>ÜÜRITAV PIND</v>
      </c>
      <c r="D126" s="23" t="str">
        <f>IF(Eksplikatsioon!D127=0,"",Eksplikatsioon!D127)</f>
        <v>Laboratoorium</v>
      </c>
      <c r="E126" s="58">
        <f>IF(Eksplikatsioon!F127=0,"",Eksplikatsioon!F127)</f>
        <v>10.5</v>
      </c>
      <c r="F126" s="23" t="str">
        <f>IF(Eksplikatsioon!H127=0,"",Eksplikatsioon!H127)</f>
        <v/>
      </c>
      <c r="G126" s="23" t="str">
        <f>IF(Eksplikatsioon!J127=0,"",Eksplikatsioon!J127)</f>
        <v>Ainukasutuses pind</v>
      </c>
      <c r="H126" s="23" t="str">
        <f>IF(Eksplikatsioon!K127=0,"",Eksplikatsioon!K127)</f>
        <v>Terviseamet</v>
      </c>
      <c r="I126" s="23" t="str">
        <f>IF(Eksplikatsioon!L127=0,"",Eksplikatsioon!L127)</f>
        <v>PALDISKI MNT _03</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c r="A127" s="23" t="str">
        <f>IF(Eksplikatsioon!A128=0,"",Eksplikatsioon!A128)</f>
        <v>02</v>
      </c>
      <c r="B127" s="60" t="str">
        <f>IF(Eksplikatsioon!B128=0,"",Eksplikatsioon!B128)</f>
        <v>259</v>
      </c>
      <c r="C127" s="23" t="str">
        <f>IF(Eksplikatsioon!C128=0,"",Eksplikatsioon!C128)</f>
        <v>ÜÜRITAV PIND</v>
      </c>
      <c r="D127" s="23" t="str">
        <f>IF(Eksplikatsioon!D128=0,"",Eksplikatsioon!D128)</f>
        <v>Laboratoorium</v>
      </c>
      <c r="E127" s="58">
        <f>IF(Eksplikatsioon!F128=0,"",Eksplikatsioon!F128)</f>
        <v>8.6</v>
      </c>
      <c r="F127" s="23" t="str">
        <f>IF(Eksplikatsioon!H128=0,"",Eksplikatsioon!H128)</f>
        <v/>
      </c>
      <c r="G127" s="23" t="str">
        <f>IF(Eksplikatsioon!J128=0,"",Eksplikatsioon!J128)</f>
        <v>Ainukasutuses pind</v>
      </c>
      <c r="H127" s="23" t="str">
        <f>IF(Eksplikatsioon!K128=0,"",Eksplikatsioon!K128)</f>
        <v>Terviseamet</v>
      </c>
      <c r="I127" s="23" t="str">
        <f>IF(Eksplikatsioon!L128=0,"",Eksplikatsioon!L128)</f>
        <v>PALDISKI MNT _03</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c r="A128" s="23" t="str">
        <f>IF(Eksplikatsioon!A129=0,"",Eksplikatsioon!A129)</f>
        <v>02</v>
      </c>
      <c r="B128" s="60" t="str">
        <f>IF(Eksplikatsioon!B129=0,"",Eksplikatsioon!B129)</f>
        <v>260</v>
      </c>
      <c r="C128" s="23" t="str">
        <f>IF(Eksplikatsioon!C129=0,"",Eksplikatsioon!C129)</f>
        <v>ÜÜRITAV PIND</v>
      </c>
      <c r="D128" s="23" t="str">
        <f>IF(Eksplikatsioon!D129=0,"",Eksplikatsioon!D129)</f>
        <v>Laboratoorium</v>
      </c>
      <c r="E128" s="58">
        <f>IF(Eksplikatsioon!F129=0,"",Eksplikatsioon!F129)</f>
        <v>11.3</v>
      </c>
      <c r="F128" s="23" t="str">
        <f>IF(Eksplikatsioon!H129=0,"",Eksplikatsioon!H129)</f>
        <v/>
      </c>
      <c r="G128" s="23" t="str">
        <f>IF(Eksplikatsioon!J129=0,"",Eksplikatsioon!J129)</f>
        <v>Ainukasutuses pind</v>
      </c>
      <c r="H128" s="23" t="str">
        <f>IF(Eksplikatsioon!K129=0,"",Eksplikatsioon!K129)</f>
        <v>Terviseamet</v>
      </c>
      <c r="I128" s="23" t="str">
        <f>IF(Eksplikatsioon!L129=0,"",Eksplikatsioon!L129)</f>
        <v>PALDISKI MNT _03</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c r="A129" s="23" t="str">
        <f>IF(Eksplikatsioon!A130=0,"",Eksplikatsioon!A130)</f>
        <v>02</v>
      </c>
      <c r="B129" s="60" t="str">
        <f>IF(Eksplikatsioon!B130=0,"",Eksplikatsioon!B130)</f>
        <v>261</v>
      </c>
      <c r="C129" s="23" t="str">
        <f>IF(Eksplikatsioon!C130=0,"",Eksplikatsioon!C130)</f>
        <v>ÜÜRITAV PIND</v>
      </c>
      <c r="D129" s="23" t="str">
        <f>IF(Eksplikatsioon!D130=0,"",Eksplikatsioon!D130)</f>
        <v>Eriotstarbeline ruum</v>
      </c>
      <c r="E129" s="58">
        <f>IF(Eksplikatsioon!F130=0,"",Eksplikatsioon!F130)</f>
        <v>4.5999999999999996</v>
      </c>
      <c r="F129" s="23" t="str">
        <f>IF(Eksplikatsioon!H130=0,"",Eksplikatsioon!H130)</f>
        <v/>
      </c>
      <c r="G129" s="23" t="str">
        <f>IF(Eksplikatsioon!J130=0,"",Eksplikatsioon!J130)</f>
        <v>Ainukasutuses pind</v>
      </c>
      <c r="H129" s="23" t="str">
        <f>IF(Eksplikatsioon!K130=0,"",Eksplikatsioon!K130)</f>
        <v>Terviseamet</v>
      </c>
      <c r="I129" s="23" t="str">
        <f>IF(Eksplikatsioon!L130=0,"",Eksplikatsioon!L130)</f>
        <v>PALDISKI MNT _03</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c r="A130" s="23" t="str">
        <f>IF(Eksplikatsioon!A131=0,"",Eksplikatsioon!A131)</f>
        <v>02</v>
      </c>
      <c r="B130" s="60" t="str">
        <f>IF(Eksplikatsioon!B131=0,"",Eksplikatsioon!B131)</f>
        <v>262</v>
      </c>
      <c r="C130" s="23" t="str">
        <f>IF(Eksplikatsioon!C131=0,"",Eksplikatsioon!C131)</f>
        <v>ÜÜRITAV PIND</v>
      </c>
      <c r="D130" s="23" t="str">
        <f>IF(Eksplikatsioon!D131=0,"",Eksplikatsioon!D131)</f>
        <v>Laboratoorium</v>
      </c>
      <c r="E130" s="58">
        <f>IF(Eksplikatsioon!F131=0,"",Eksplikatsioon!F131)</f>
        <v>11.4</v>
      </c>
      <c r="F130" s="23" t="str">
        <f>IF(Eksplikatsioon!H131=0,"",Eksplikatsioon!H131)</f>
        <v/>
      </c>
      <c r="G130" s="23" t="str">
        <f>IF(Eksplikatsioon!J131=0,"",Eksplikatsioon!J131)</f>
        <v>Ainukasutuses pind</v>
      </c>
      <c r="H130" s="23" t="str">
        <f>IF(Eksplikatsioon!K131=0,"",Eksplikatsioon!K131)</f>
        <v>Terviseamet</v>
      </c>
      <c r="I130" s="23" t="str">
        <f>IF(Eksplikatsioon!L131=0,"",Eksplikatsioon!L131)</f>
        <v>PALDISKI MNT _03</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c r="A131" s="23" t="str">
        <f>IF(Eksplikatsioon!A132=0,"",Eksplikatsioon!A132)</f>
        <v>02</v>
      </c>
      <c r="B131" s="60" t="str">
        <f>IF(Eksplikatsioon!B132=0,"",Eksplikatsioon!B132)</f>
        <v>263</v>
      </c>
      <c r="C131" s="23" t="str">
        <f>IF(Eksplikatsioon!C132=0,"",Eksplikatsioon!C132)</f>
        <v>ÜÜRITAV PIND</v>
      </c>
      <c r="D131" s="23" t="str">
        <f>IF(Eksplikatsioon!D132=0,"",Eksplikatsioon!D132)</f>
        <v>Nõupidamise ruum</v>
      </c>
      <c r="E131" s="58">
        <f>IF(Eksplikatsioon!F132=0,"",Eksplikatsioon!F132)</f>
        <v>20.399999999999999</v>
      </c>
      <c r="F131" s="23" t="str">
        <f>IF(Eksplikatsioon!H132=0,"",Eksplikatsioon!H132)</f>
        <v/>
      </c>
      <c r="G131" s="23" t="str">
        <f>IF(Eksplikatsioon!J132=0,"",Eksplikatsioon!J132)</f>
        <v>Ainukasutuses pind</v>
      </c>
      <c r="H131" s="23" t="str">
        <f>IF(Eksplikatsioon!K132=0,"",Eksplikatsioon!K132)</f>
        <v>Terviseamet</v>
      </c>
      <c r="I131" s="23" t="str">
        <f>IF(Eksplikatsioon!L132=0,"",Eksplikatsioon!L132)</f>
        <v>PALDISKI MNT _03</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c r="A132" s="23" t="str">
        <f>IF(Eksplikatsioon!A133=0,"",Eksplikatsioon!A133)</f>
        <v>02</v>
      </c>
      <c r="B132" s="60" t="str">
        <f>IF(Eksplikatsioon!B133=0,"",Eksplikatsioon!B133)</f>
        <v>280</v>
      </c>
      <c r="C132" s="23" t="str">
        <f>IF(Eksplikatsioon!C133=0,"",Eksplikatsioon!C133)</f>
        <v>VERTIKAALSETE ÜHENDUSTEEDE PIND</v>
      </c>
      <c r="D132" s="23" t="str">
        <f>IF(Eksplikatsioon!D133=0,"",Eksplikatsioon!D133)</f>
        <v>Trepp/Trepikoda</v>
      </c>
      <c r="E132" s="58">
        <f>IF(Eksplikatsioon!F133=0,"",Eksplikatsioon!F133)</f>
        <v>3.3</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c r="A133" s="23" t="str">
        <f>IF(Eksplikatsioon!A134=0,"",Eksplikatsioon!A134)</f>
        <v>02</v>
      </c>
      <c r="B133" s="60" t="str">
        <f>IF(Eksplikatsioon!B134=0,"",Eksplikatsioon!B134)</f>
        <v>281</v>
      </c>
      <c r="C133" s="23" t="str">
        <f>IF(Eksplikatsioon!C134=0,"",Eksplikatsioon!C134)</f>
        <v>VERTIKAALSETE ÜHENDUSTEEDE PIND</v>
      </c>
      <c r="D133" s="23" t="str">
        <f>IF(Eksplikatsioon!D134=0,"",Eksplikatsioon!D134)</f>
        <v>Trepp/Trepikoda</v>
      </c>
      <c r="E133" s="58">
        <f>IF(Eksplikatsioon!F134=0,"",Eksplikatsioon!F134)</f>
        <v>3.2</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c r="A134" s="23" t="str">
        <f>IF(Eksplikatsioon!A135=0,"",Eksplikatsioon!A135)</f>
        <v>02</v>
      </c>
      <c r="B134" s="60" t="str">
        <f>IF(Eksplikatsioon!B135=0,"",Eksplikatsioon!B135)</f>
        <v>282</v>
      </c>
      <c r="C134" s="23" t="str">
        <f>IF(Eksplikatsioon!C135=0,"",Eksplikatsioon!C135)</f>
        <v>VERTIKAALSETE ÜHENDUSTEEDE PIND</v>
      </c>
      <c r="D134" s="23" t="str">
        <f>IF(Eksplikatsioon!D135=0,"",Eksplikatsioon!D135)</f>
        <v>Šaht</v>
      </c>
      <c r="E134" s="58">
        <f>IF(Eksplikatsioon!F135=0,"",Eksplikatsioon!F135)</f>
        <v>0.4</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c r="A135" s="23" t="str">
        <f>IF(Eksplikatsioon!A136=0,"",Eksplikatsioon!A136)</f>
        <v>02</v>
      </c>
      <c r="B135" s="60" t="str">
        <f>IF(Eksplikatsioon!B136=0,"",Eksplikatsioon!B136)</f>
        <v>283</v>
      </c>
      <c r="C135" s="23" t="str">
        <f>IF(Eksplikatsioon!C136=0,"",Eksplikatsioon!C136)</f>
        <v>VERTIKAALSETE ÜHENDUSTEEDE PIND</v>
      </c>
      <c r="D135" s="23" t="str">
        <f>IF(Eksplikatsioon!D136=0,"",Eksplikatsioon!D136)</f>
        <v>Šaht</v>
      </c>
      <c r="E135" s="58">
        <f>IF(Eksplikatsioon!F136=0,"",Eksplikatsioon!F136)</f>
        <v>0.9</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c r="A136" s="23" t="str">
        <f>IF(Eksplikatsioon!A137=0,"",Eksplikatsioon!A137)</f>
        <v>02</v>
      </c>
      <c r="B136" s="60" t="str">
        <f>IF(Eksplikatsioon!B137=0,"",Eksplikatsioon!B137)</f>
        <v>284</v>
      </c>
      <c r="C136" s="23" t="str">
        <f>IF(Eksplikatsioon!C137=0,"",Eksplikatsioon!C137)</f>
        <v>VERTIKAALSETE ÜHENDUSTEEDE PIND</v>
      </c>
      <c r="D136" s="23" t="str">
        <f>IF(Eksplikatsioon!D137=0,"",Eksplikatsioon!D137)</f>
        <v>Šaht</v>
      </c>
      <c r="E136" s="58">
        <f>IF(Eksplikatsioon!F137=0,"",Eksplikatsioon!F137)</f>
        <v>0.9</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c r="A137" s="23" t="str">
        <f>IF(Eksplikatsioon!A138=0,"",Eksplikatsioon!A138)</f>
        <v>02</v>
      </c>
      <c r="B137" s="60" t="str">
        <f>IF(Eksplikatsioon!B138=0,"",Eksplikatsioon!B138)</f>
        <v>290</v>
      </c>
      <c r="C137" s="23" t="str">
        <f>IF(Eksplikatsioon!C138=0,"",Eksplikatsioon!C138)</f>
        <v>VERTIKAALSETE ÜHENDUSTEEDE PIND</v>
      </c>
      <c r="D137" s="23" t="str">
        <f>IF(Eksplikatsioon!D138=0,"",Eksplikatsioon!D138)</f>
        <v>Šaht</v>
      </c>
      <c r="E137" s="58">
        <f>IF(Eksplikatsioon!F138=0,"",Eksplikatsioon!F138)</f>
        <v>1.8</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c r="A138" s="23" t="str">
        <f>IF(Eksplikatsioon!A139=0,"",Eksplikatsioon!A139)</f>
        <v>02</v>
      </c>
      <c r="B138" s="60" t="str">
        <f>IF(Eksplikatsioon!B139=0,"",Eksplikatsioon!B139)</f>
        <v>291</v>
      </c>
      <c r="C138" s="23" t="str">
        <f>IF(Eksplikatsioon!C139=0,"",Eksplikatsioon!C139)</f>
        <v>VERTIKAALSETE ÜHENDUSTEEDE PIND</v>
      </c>
      <c r="D138" s="23" t="str">
        <f>IF(Eksplikatsioon!D139=0,"",Eksplikatsioon!D139)</f>
        <v>Šaht</v>
      </c>
      <c r="E138" s="58">
        <f>IF(Eksplikatsioon!F139=0,"",Eksplikatsioon!F139)</f>
        <v>3</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c r="A139" s="23" t="str">
        <f>IF(Eksplikatsioon!A140=0,"",Eksplikatsioon!A140)</f>
        <v>02</v>
      </c>
      <c r="B139" s="60" t="str">
        <f>IF(Eksplikatsioon!B140=0,"",Eksplikatsioon!B140)</f>
        <v>292</v>
      </c>
      <c r="C139" s="23" t="str">
        <f>IF(Eksplikatsioon!C140=0,"",Eksplikatsioon!C140)</f>
        <v>VERTIKAALSETE ÜHENDUSTEEDE PIND</v>
      </c>
      <c r="D139" s="23" t="str">
        <f>IF(Eksplikatsioon!D140=0,"",Eksplikatsioon!D140)</f>
        <v>Šaht</v>
      </c>
      <c r="E139" s="58">
        <f>IF(Eksplikatsioon!F140=0,"",Eksplikatsioon!F140)</f>
        <v>3.2</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c r="A140" s="23" t="str">
        <f>IF(Eksplikatsioon!A141=0,"",Eksplikatsioon!A141)</f>
        <v>02</v>
      </c>
      <c r="B140" s="60" t="str">
        <f>IF(Eksplikatsioon!B141=0,"",Eksplikatsioon!B141)</f>
        <v>293</v>
      </c>
      <c r="C140" s="23" t="str">
        <f>IF(Eksplikatsioon!C141=0,"",Eksplikatsioon!C141)</f>
        <v>VERTIKAALSETE ÜHENDUSTEEDE PIND</v>
      </c>
      <c r="D140" s="23" t="str">
        <f>IF(Eksplikatsioon!D141=0,"",Eksplikatsioon!D141)</f>
        <v>Šaht</v>
      </c>
      <c r="E140" s="58">
        <f>IF(Eksplikatsioon!F141=0,"",Eksplikatsioon!F141)</f>
        <v>0.7</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c r="A141" s="23" t="str">
        <f>IF(Eksplikatsioon!A142=0,"",Eksplikatsioon!A142)</f>
        <v>03</v>
      </c>
      <c r="B141" s="60" t="str">
        <f>IF(Eksplikatsioon!B142=0,"",Eksplikatsioon!B142)</f>
        <v>300</v>
      </c>
      <c r="C141" s="23" t="str">
        <f>IF(Eksplikatsioon!C142=0,"",Eksplikatsioon!C142)</f>
        <v>VERTIKAALSETE ÜHENDUSTEEDE PIND</v>
      </c>
      <c r="D141" s="23" t="str">
        <f>IF(Eksplikatsioon!D142=0,"",Eksplikatsioon!D142)</f>
        <v>Trepp/Trepikoda</v>
      </c>
      <c r="E141" s="58">
        <f>IF(Eksplikatsioon!F142=0,"",Eksplikatsioon!F142)</f>
        <v>12.6</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c r="A142" s="23" t="str">
        <f>IF(Eksplikatsioon!A143=0,"",Eksplikatsioon!A143)</f>
        <v>03</v>
      </c>
      <c r="B142" s="60" t="str">
        <f>IF(Eksplikatsioon!B143=0,"",Eksplikatsioon!B143)</f>
        <v>301</v>
      </c>
      <c r="C142" s="23" t="str">
        <f>IF(Eksplikatsioon!C143=0,"",Eksplikatsioon!C143)</f>
        <v>ÜÜRITAV PIND</v>
      </c>
      <c r="D142" s="23" t="str">
        <f>IF(Eksplikatsioon!D143=0,"",Eksplikatsioon!D143)</f>
        <v>Aatrium/Fuajee</v>
      </c>
      <c r="E142" s="58">
        <f>IF(Eksplikatsioon!F143=0,"",Eksplikatsioon!F143)</f>
        <v>19</v>
      </c>
      <c r="F142" s="23" t="str">
        <f>IF(Eksplikatsioon!H143=0,"",Eksplikatsioon!H143)</f>
        <v/>
      </c>
      <c r="G142" s="23" t="str">
        <f>IF(Eksplikatsioon!J143=0,"",Eksplikatsioon!J143)</f>
        <v>Ainukasutuses pind</v>
      </c>
      <c r="H142" s="23" t="str">
        <f>IF(Eksplikatsioon!K143=0,"",Eksplikatsioon!K143)</f>
        <v>Terviseamet</v>
      </c>
      <c r="I142" s="23" t="str">
        <f>IF(Eksplikatsioon!L143=0,"",Eksplikatsioon!L143)</f>
        <v>PALDISKI MNT _03</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c r="A143" s="23" t="str">
        <f>IF(Eksplikatsioon!A144=0,"",Eksplikatsioon!A144)</f>
        <v>03</v>
      </c>
      <c r="B143" s="60" t="str">
        <f>IF(Eksplikatsioon!B144=0,"",Eksplikatsioon!B144)</f>
        <v>302</v>
      </c>
      <c r="C143" s="23" t="str">
        <f>IF(Eksplikatsioon!C144=0,"",Eksplikatsioon!C144)</f>
        <v>VERTIKAALSETE ÜHENDUSTEEDE PIND</v>
      </c>
      <c r="D143" s="23" t="str">
        <f>IF(Eksplikatsioon!D144=0,"",Eksplikatsioon!D144)</f>
        <v>Trepp/Trepikoda</v>
      </c>
      <c r="E143" s="58">
        <f>IF(Eksplikatsioon!F144=0,"",Eksplikatsioon!F144)</f>
        <v>14.6</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c r="A144" s="23" t="str">
        <f>IF(Eksplikatsioon!A145=0,"",Eksplikatsioon!A145)</f>
        <v>03</v>
      </c>
      <c r="B144" s="60" t="str">
        <f>IF(Eksplikatsioon!B145=0,"",Eksplikatsioon!B145)</f>
        <v>303</v>
      </c>
      <c r="C144" s="23" t="str">
        <f>IF(Eksplikatsioon!C145=0,"",Eksplikatsioon!C145)</f>
        <v>VERTIKAALSETE ÜHENDUSTEEDE PIND</v>
      </c>
      <c r="D144" s="23" t="str">
        <f>IF(Eksplikatsioon!D145=0,"",Eksplikatsioon!D145)</f>
        <v>Trepp/Trepikoda</v>
      </c>
      <c r="E144" s="58">
        <f>IF(Eksplikatsioon!F145=0,"",Eksplikatsioon!F145)</f>
        <v>14.6</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c r="A145" s="23" t="str">
        <f>IF(Eksplikatsioon!A146=0,"",Eksplikatsioon!A146)</f>
        <v>03</v>
      </c>
      <c r="B145" s="60" t="str">
        <f>IF(Eksplikatsioon!B146=0,"",Eksplikatsioon!B146)</f>
        <v>304</v>
      </c>
      <c r="C145" s="23" t="str">
        <f>IF(Eksplikatsioon!C146=0,"",Eksplikatsioon!C146)</f>
        <v>ÜÜRITAV PIND</v>
      </c>
      <c r="D145" s="23" t="str">
        <f>IF(Eksplikatsioon!D146=0,"",Eksplikatsioon!D146)</f>
        <v>Kabinet/Büroo</v>
      </c>
      <c r="E145" s="58">
        <f>IF(Eksplikatsioon!F146=0,"",Eksplikatsioon!F146)</f>
        <v>14.8</v>
      </c>
      <c r="F145" s="23" t="str">
        <f>IF(Eksplikatsioon!H146=0,"",Eksplikatsioon!H146)</f>
        <v/>
      </c>
      <c r="G145" s="23" t="str">
        <f>IF(Eksplikatsioon!J146=0,"",Eksplikatsioon!J146)</f>
        <v>Ainukasutuses pind</v>
      </c>
      <c r="H145" s="23" t="str">
        <f>IF(Eksplikatsioon!K146=0,"",Eksplikatsioon!K146)</f>
        <v>Terviseamet</v>
      </c>
      <c r="I145" s="23" t="str">
        <f>IF(Eksplikatsioon!L146=0,"",Eksplikatsioon!L146)</f>
        <v>PALDISKI MNT _03</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c r="A146" s="23" t="str">
        <f>IF(Eksplikatsioon!A147=0,"",Eksplikatsioon!A147)</f>
        <v>03</v>
      </c>
      <c r="B146" s="60" t="str">
        <f>IF(Eksplikatsioon!B147=0,"",Eksplikatsioon!B147)</f>
        <v>305</v>
      </c>
      <c r="C146" s="23" t="str">
        <f>IF(Eksplikatsioon!C147=0,"",Eksplikatsioon!C147)</f>
        <v>ÜÜRITAV PIND</v>
      </c>
      <c r="D146" s="23" t="str">
        <f>IF(Eksplikatsioon!D147=0,"",Eksplikatsioon!D147)</f>
        <v>Kabinet/Büroo</v>
      </c>
      <c r="E146" s="58">
        <f>IF(Eksplikatsioon!F147=0,"",Eksplikatsioon!F147)</f>
        <v>13.1</v>
      </c>
      <c r="F146" s="23" t="str">
        <f>IF(Eksplikatsioon!H147=0,"",Eksplikatsioon!H147)</f>
        <v/>
      </c>
      <c r="G146" s="23" t="str">
        <f>IF(Eksplikatsioon!J147=0,"",Eksplikatsioon!J147)</f>
        <v>Ainukasutuses pind</v>
      </c>
      <c r="H146" s="23" t="str">
        <f>IF(Eksplikatsioon!K147=0,"",Eksplikatsioon!K147)</f>
        <v>Terviseamet</v>
      </c>
      <c r="I146" s="23" t="str">
        <f>IF(Eksplikatsioon!L147=0,"",Eksplikatsioon!L147)</f>
        <v>PALDISKI MNT _03</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c r="A147" s="23" t="str">
        <f>IF(Eksplikatsioon!A148=0,"",Eksplikatsioon!A148)</f>
        <v>03</v>
      </c>
      <c r="B147" s="60" t="str">
        <f>IF(Eksplikatsioon!B148=0,"",Eksplikatsioon!B148)</f>
        <v>306</v>
      </c>
      <c r="C147" s="23" t="str">
        <f>IF(Eksplikatsioon!C148=0,"",Eksplikatsioon!C148)</f>
        <v>ÜÜRITAV PIND</v>
      </c>
      <c r="D147" s="23" t="str">
        <f>IF(Eksplikatsioon!D148=0,"",Eksplikatsioon!D148)</f>
        <v>Kabinet/Büroo</v>
      </c>
      <c r="E147" s="58">
        <f>IF(Eksplikatsioon!F148=0,"",Eksplikatsioon!F148)</f>
        <v>29.7</v>
      </c>
      <c r="F147" s="23" t="str">
        <f>IF(Eksplikatsioon!H148=0,"",Eksplikatsioon!H148)</f>
        <v/>
      </c>
      <c r="G147" s="23" t="str">
        <f>IF(Eksplikatsioon!J148=0,"",Eksplikatsioon!J148)</f>
        <v>Ainukasutuses pind</v>
      </c>
      <c r="H147" s="23" t="str">
        <f>IF(Eksplikatsioon!K148=0,"",Eksplikatsioon!K148)</f>
        <v>Terviseamet</v>
      </c>
      <c r="I147" s="23" t="str">
        <f>IF(Eksplikatsioon!L148=0,"",Eksplikatsioon!L148)</f>
        <v>PALDISKI MNT _03</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c r="A148" s="23" t="str">
        <f>IF(Eksplikatsioon!A149=0,"",Eksplikatsioon!A149)</f>
        <v>03</v>
      </c>
      <c r="B148" s="60" t="str">
        <f>IF(Eksplikatsioon!B149=0,"",Eksplikatsioon!B149)</f>
        <v>307</v>
      </c>
      <c r="C148" s="23" t="str">
        <f>IF(Eksplikatsioon!C149=0,"",Eksplikatsioon!C149)</f>
        <v>ÜÜRITAV PIND</v>
      </c>
      <c r="D148" s="23" t="str">
        <f>IF(Eksplikatsioon!D149=0,"",Eksplikatsioon!D149)</f>
        <v>Kabinet/Büroo</v>
      </c>
      <c r="E148" s="58">
        <f>IF(Eksplikatsioon!F149=0,"",Eksplikatsioon!F149)</f>
        <v>22.2</v>
      </c>
      <c r="F148" s="23" t="str">
        <f>IF(Eksplikatsioon!H149=0,"",Eksplikatsioon!H149)</f>
        <v/>
      </c>
      <c r="G148" s="23" t="str">
        <f>IF(Eksplikatsioon!J149=0,"",Eksplikatsioon!J149)</f>
        <v>Ainukasutuses pind</v>
      </c>
      <c r="H148" s="23" t="str">
        <f>IF(Eksplikatsioon!K149=0,"",Eksplikatsioon!K149)</f>
        <v>Terviseamet</v>
      </c>
      <c r="I148" s="23" t="str">
        <f>IF(Eksplikatsioon!L149=0,"",Eksplikatsioon!L149)</f>
        <v>PALDISKI MNT _03</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c r="A149" s="23" t="str">
        <f>IF(Eksplikatsioon!A150=0,"",Eksplikatsioon!A150)</f>
        <v>03</v>
      </c>
      <c r="B149" s="60" t="str">
        <f>IF(Eksplikatsioon!B150=0,"",Eksplikatsioon!B150)</f>
        <v>308</v>
      </c>
      <c r="C149" s="23" t="str">
        <f>IF(Eksplikatsioon!C150=0,"",Eksplikatsioon!C150)</f>
        <v>ÜÜRITAV PIND</v>
      </c>
      <c r="D149" s="23" t="str">
        <f>IF(Eksplikatsioon!D150=0,"",Eksplikatsioon!D150)</f>
        <v>Kabinet/Büroo</v>
      </c>
      <c r="E149" s="58">
        <f>IF(Eksplikatsioon!F150=0,"",Eksplikatsioon!F150)</f>
        <v>9.6</v>
      </c>
      <c r="F149" s="23" t="str">
        <f>IF(Eksplikatsioon!H150=0,"",Eksplikatsioon!H150)</f>
        <v/>
      </c>
      <c r="G149" s="23" t="str">
        <f>IF(Eksplikatsioon!J150=0,"",Eksplikatsioon!J150)</f>
        <v>Ainukasutuses pind</v>
      </c>
      <c r="H149" s="23" t="str">
        <f>IF(Eksplikatsioon!K150=0,"",Eksplikatsioon!K150)</f>
        <v>Terviseamet</v>
      </c>
      <c r="I149" s="23" t="str">
        <f>IF(Eksplikatsioon!L150=0,"",Eksplikatsioon!L150)</f>
        <v>PALDISKI MNT _03</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c r="A150" s="23" t="str">
        <f>IF(Eksplikatsioon!A151=0,"",Eksplikatsioon!A151)</f>
        <v>03</v>
      </c>
      <c r="B150" s="60" t="str">
        <f>IF(Eksplikatsioon!B151=0,"",Eksplikatsioon!B151)</f>
        <v>309</v>
      </c>
      <c r="C150" s="23" t="str">
        <f>IF(Eksplikatsioon!C151=0,"",Eksplikatsioon!C151)</f>
        <v>ÜÜRITAV PIND</v>
      </c>
      <c r="D150" s="23" t="str">
        <f>IF(Eksplikatsioon!D151=0,"",Eksplikatsioon!D151)</f>
        <v>Kabinet/Büroo</v>
      </c>
      <c r="E150" s="58">
        <f>IF(Eksplikatsioon!F151=0,"",Eksplikatsioon!F151)</f>
        <v>11.9</v>
      </c>
      <c r="F150" s="23" t="str">
        <f>IF(Eksplikatsioon!H151=0,"",Eksplikatsioon!H151)</f>
        <v/>
      </c>
      <c r="G150" s="23" t="str">
        <f>IF(Eksplikatsioon!J151=0,"",Eksplikatsioon!J151)</f>
        <v>Ainukasutuses pind</v>
      </c>
      <c r="H150" s="23" t="str">
        <f>IF(Eksplikatsioon!K151=0,"",Eksplikatsioon!K151)</f>
        <v>Terviseamet</v>
      </c>
      <c r="I150" s="23" t="str">
        <f>IF(Eksplikatsioon!L151=0,"",Eksplikatsioon!L151)</f>
        <v>PALDISKI MNT _03</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c r="A151" s="23" t="str">
        <f>IF(Eksplikatsioon!A152=0,"",Eksplikatsioon!A152)</f>
        <v>03</v>
      </c>
      <c r="B151" s="60" t="str">
        <f>IF(Eksplikatsioon!B152=0,"",Eksplikatsioon!B152)</f>
        <v>310</v>
      </c>
      <c r="C151" s="23" t="str">
        <f>IF(Eksplikatsioon!C152=0,"",Eksplikatsioon!C152)</f>
        <v>ÜÜRITAV PIND</v>
      </c>
      <c r="D151" s="23" t="str">
        <f>IF(Eksplikatsioon!D152=0,"",Eksplikatsioon!D152)</f>
        <v>Kabinet/Büroo</v>
      </c>
      <c r="E151" s="58">
        <f>IF(Eksplikatsioon!F152=0,"",Eksplikatsioon!F152)</f>
        <v>20.5</v>
      </c>
      <c r="F151" s="23" t="str">
        <f>IF(Eksplikatsioon!H152=0,"",Eksplikatsioon!H152)</f>
        <v/>
      </c>
      <c r="G151" s="23" t="str">
        <f>IF(Eksplikatsioon!J152=0,"",Eksplikatsioon!J152)</f>
        <v>Ainukasutuses pind</v>
      </c>
      <c r="H151" s="23" t="str">
        <f>IF(Eksplikatsioon!K152=0,"",Eksplikatsioon!K152)</f>
        <v>Terviseamet</v>
      </c>
      <c r="I151" s="23" t="str">
        <f>IF(Eksplikatsioon!L152=0,"",Eksplikatsioon!L152)</f>
        <v>PALDISKI MNT _03</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c r="A152" s="23" t="str">
        <f>IF(Eksplikatsioon!A153=0,"",Eksplikatsioon!A153)</f>
        <v>03</v>
      </c>
      <c r="B152" s="60" t="str">
        <f>IF(Eksplikatsioon!B153=0,"",Eksplikatsioon!B153)</f>
        <v>311</v>
      </c>
      <c r="C152" s="23" t="str">
        <f>IF(Eksplikatsioon!C153=0,"",Eksplikatsioon!C153)</f>
        <v>ÜÜRITAV PIND</v>
      </c>
      <c r="D152" s="23" t="str">
        <f>IF(Eksplikatsioon!D153=0,"",Eksplikatsioon!D153)</f>
        <v>Kabinet/Büroo</v>
      </c>
      <c r="E152" s="58">
        <f>IF(Eksplikatsioon!F153=0,"",Eksplikatsioon!F153)</f>
        <v>16.3</v>
      </c>
      <c r="F152" s="23" t="str">
        <f>IF(Eksplikatsioon!H153=0,"",Eksplikatsioon!H153)</f>
        <v/>
      </c>
      <c r="G152" s="23" t="str">
        <f>IF(Eksplikatsioon!J153=0,"",Eksplikatsioon!J153)</f>
        <v>Ainukasutuses pind</v>
      </c>
      <c r="H152" s="23" t="str">
        <f>IF(Eksplikatsioon!K153=0,"",Eksplikatsioon!K153)</f>
        <v>Terviseamet</v>
      </c>
      <c r="I152" s="23" t="str">
        <f>IF(Eksplikatsioon!L153=0,"",Eksplikatsioon!L153)</f>
        <v>PALDISKI MNT _03</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c r="A153" s="23" t="str">
        <f>IF(Eksplikatsioon!A154=0,"",Eksplikatsioon!A154)</f>
        <v>03</v>
      </c>
      <c r="B153" s="60" t="str">
        <f>IF(Eksplikatsioon!B154=0,"",Eksplikatsioon!B154)</f>
        <v>312</v>
      </c>
      <c r="C153" s="23" t="str">
        <f>IF(Eksplikatsioon!C154=0,"",Eksplikatsioon!C154)</f>
        <v>ÜÜRITAV PIND</v>
      </c>
      <c r="D153" s="23" t="str">
        <f>IF(Eksplikatsioon!D154=0,"",Eksplikatsioon!D154)</f>
        <v>Kabinet/Büroo</v>
      </c>
      <c r="E153" s="58">
        <f>IF(Eksplikatsioon!F154=0,"",Eksplikatsioon!F154)</f>
        <v>27.4</v>
      </c>
      <c r="F153" s="23" t="str">
        <f>IF(Eksplikatsioon!H154=0,"",Eksplikatsioon!H154)</f>
        <v/>
      </c>
      <c r="G153" s="23" t="str">
        <f>IF(Eksplikatsioon!J154=0,"",Eksplikatsioon!J154)</f>
        <v>Ainukasutuses pind</v>
      </c>
      <c r="H153" s="23" t="str">
        <f>IF(Eksplikatsioon!K154=0,"",Eksplikatsioon!K154)</f>
        <v>Terviseamet</v>
      </c>
      <c r="I153" s="23" t="str">
        <f>IF(Eksplikatsioon!L154=0,"",Eksplikatsioon!L154)</f>
        <v>PALDISKI MNT _03</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c r="A154" s="23" t="str">
        <f>IF(Eksplikatsioon!A155=0,"",Eksplikatsioon!A155)</f>
        <v>03</v>
      </c>
      <c r="B154" s="60" t="str">
        <f>IF(Eksplikatsioon!B155=0,"",Eksplikatsioon!B155)</f>
        <v>313</v>
      </c>
      <c r="C154" s="23" t="str">
        <f>IF(Eksplikatsioon!C155=0,"",Eksplikatsioon!C155)</f>
        <v>ÜÜRITAV PIND</v>
      </c>
      <c r="D154" s="23" t="str">
        <f>IF(Eksplikatsioon!D155=0,"",Eksplikatsioon!D155)</f>
        <v>Kabinet/Büroo</v>
      </c>
      <c r="E154" s="58">
        <f>IF(Eksplikatsioon!F155=0,"",Eksplikatsioon!F155)</f>
        <v>16.100000000000001</v>
      </c>
      <c r="F154" s="23" t="str">
        <f>IF(Eksplikatsioon!H155=0,"",Eksplikatsioon!H155)</f>
        <v/>
      </c>
      <c r="G154" s="23" t="str">
        <f>IF(Eksplikatsioon!J155=0,"",Eksplikatsioon!J155)</f>
        <v>Ainukasutuses pind</v>
      </c>
      <c r="H154" s="23" t="str">
        <f>IF(Eksplikatsioon!K155=0,"",Eksplikatsioon!K155)</f>
        <v>Terviseamet</v>
      </c>
      <c r="I154" s="23" t="str">
        <f>IF(Eksplikatsioon!L155=0,"",Eksplikatsioon!L155)</f>
        <v>PALDISKI MNT _03</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c r="A155" s="23" t="str">
        <f>IF(Eksplikatsioon!A156=0,"",Eksplikatsioon!A156)</f>
        <v>03</v>
      </c>
      <c r="B155" s="60" t="str">
        <f>IF(Eksplikatsioon!B156=0,"",Eksplikatsioon!B156)</f>
        <v>314</v>
      </c>
      <c r="C155" s="23" t="str">
        <f>IF(Eksplikatsioon!C156=0,"",Eksplikatsioon!C156)</f>
        <v>ÜÜRITAV PIND</v>
      </c>
      <c r="D155" s="23" t="str">
        <f>IF(Eksplikatsioon!D156=0,"",Eksplikatsioon!D156)</f>
        <v>Kabinet/Büroo</v>
      </c>
      <c r="E155" s="58">
        <f>IF(Eksplikatsioon!F156=0,"",Eksplikatsioon!F156)</f>
        <v>16.7</v>
      </c>
      <c r="F155" s="23" t="str">
        <f>IF(Eksplikatsioon!H156=0,"",Eksplikatsioon!H156)</f>
        <v/>
      </c>
      <c r="G155" s="23" t="str">
        <f>IF(Eksplikatsioon!J156=0,"",Eksplikatsioon!J156)</f>
        <v>Ainukasutuses pind</v>
      </c>
      <c r="H155" s="23" t="str">
        <f>IF(Eksplikatsioon!K156=0,"",Eksplikatsioon!K156)</f>
        <v>Terviseamet</v>
      </c>
      <c r="I155" s="23" t="str">
        <f>IF(Eksplikatsioon!L156=0,"",Eksplikatsioon!L156)</f>
        <v>PALDISKI MNT _03</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c r="A156" s="23" t="str">
        <f>IF(Eksplikatsioon!A157=0,"",Eksplikatsioon!A157)</f>
        <v>03</v>
      </c>
      <c r="B156" s="60" t="str">
        <f>IF(Eksplikatsioon!B157=0,"",Eksplikatsioon!B157)</f>
        <v>315</v>
      </c>
      <c r="C156" s="23" t="str">
        <f>IF(Eksplikatsioon!C157=0,"",Eksplikatsioon!C157)</f>
        <v>ÜÜRITAV PIND</v>
      </c>
      <c r="D156" s="23" t="str">
        <f>IF(Eksplikatsioon!D157=0,"",Eksplikatsioon!D157)</f>
        <v>Kabinet/Büroo</v>
      </c>
      <c r="E156" s="58">
        <f>IF(Eksplikatsioon!F157=0,"",Eksplikatsioon!F157)</f>
        <v>16</v>
      </c>
      <c r="F156" s="23" t="str">
        <f>IF(Eksplikatsioon!H157=0,"",Eksplikatsioon!H157)</f>
        <v/>
      </c>
      <c r="G156" s="23" t="str">
        <f>IF(Eksplikatsioon!J157=0,"",Eksplikatsioon!J157)</f>
        <v>Ainukasutuses pind</v>
      </c>
      <c r="H156" s="23" t="str">
        <f>IF(Eksplikatsioon!K157=0,"",Eksplikatsioon!K157)</f>
        <v>Terviseamet</v>
      </c>
      <c r="I156" s="23" t="str">
        <f>IF(Eksplikatsioon!L157=0,"",Eksplikatsioon!L157)</f>
        <v>PALDISKI MNT _03</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c r="A157" s="23" t="str">
        <f>IF(Eksplikatsioon!A158=0,"",Eksplikatsioon!A158)</f>
        <v>03</v>
      </c>
      <c r="B157" s="60" t="str">
        <f>IF(Eksplikatsioon!B158=0,"",Eksplikatsioon!B158)</f>
        <v>316</v>
      </c>
      <c r="C157" s="23" t="str">
        <f>IF(Eksplikatsioon!C158=0,"",Eksplikatsioon!C158)</f>
        <v>ÜÜRITAV PIND</v>
      </c>
      <c r="D157" s="23" t="str">
        <f>IF(Eksplikatsioon!D158=0,"",Eksplikatsioon!D158)</f>
        <v>Kabinet/Büroo</v>
      </c>
      <c r="E157" s="58">
        <f>IF(Eksplikatsioon!F158=0,"",Eksplikatsioon!F158)</f>
        <v>11</v>
      </c>
      <c r="F157" s="23" t="str">
        <f>IF(Eksplikatsioon!H158=0,"",Eksplikatsioon!H158)</f>
        <v/>
      </c>
      <c r="G157" s="23" t="str">
        <f>IF(Eksplikatsioon!J158=0,"",Eksplikatsioon!J158)</f>
        <v>Ainukasutuses pind</v>
      </c>
      <c r="H157" s="23" t="str">
        <f>IF(Eksplikatsioon!K158=0,"",Eksplikatsioon!K158)</f>
        <v>Terviseamet</v>
      </c>
      <c r="I157" s="23" t="str">
        <f>IF(Eksplikatsioon!L158=0,"",Eksplikatsioon!L158)</f>
        <v>PALDISKI MNT _03</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c r="A158" s="23" t="str">
        <f>IF(Eksplikatsioon!A159=0,"",Eksplikatsioon!A159)</f>
        <v>03</v>
      </c>
      <c r="B158" s="60" t="str">
        <f>IF(Eksplikatsioon!B159=0,"",Eksplikatsioon!B159)</f>
        <v>317</v>
      </c>
      <c r="C158" s="23" t="str">
        <f>IF(Eksplikatsioon!C159=0,"",Eksplikatsioon!C159)</f>
        <v>ÜÜRITAV PIND</v>
      </c>
      <c r="D158" s="23" t="str">
        <f>IF(Eksplikatsioon!D159=0,"",Eksplikatsioon!D159)</f>
        <v>Kabinet/Büroo</v>
      </c>
      <c r="E158" s="58">
        <f>IF(Eksplikatsioon!F159=0,"",Eksplikatsioon!F159)</f>
        <v>27</v>
      </c>
      <c r="F158" s="23" t="str">
        <f>IF(Eksplikatsioon!H159=0,"",Eksplikatsioon!H159)</f>
        <v/>
      </c>
      <c r="G158" s="23" t="str">
        <f>IF(Eksplikatsioon!J159=0,"",Eksplikatsioon!J159)</f>
        <v>Ainukasutuses pind</v>
      </c>
      <c r="H158" s="23" t="str">
        <f>IF(Eksplikatsioon!K159=0,"",Eksplikatsioon!K159)</f>
        <v>Terviseamet</v>
      </c>
      <c r="I158" s="23" t="str">
        <f>IF(Eksplikatsioon!L159=0,"",Eksplikatsioon!L159)</f>
        <v>PALDISKI MNT _03</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c r="A159" s="23" t="str">
        <f>IF(Eksplikatsioon!A160=0,"",Eksplikatsioon!A160)</f>
        <v>03</v>
      </c>
      <c r="B159" s="60" t="str">
        <f>IF(Eksplikatsioon!B160=0,"",Eksplikatsioon!B160)</f>
        <v>318</v>
      </c>
      <c r="C159" s="23" t="str">
        <f>IF(Eksplikatsioon!C160=0,"",Eksplikatsioon!C160)</f>
        <v>ÜÜRITAV PIND</v>
      </c>
      <c r="D159" s="23" t="str">
        <f>IF(Eksplikatsioon!D160=0,"",Eksplikatsioon!D160)</f>
        <v>Kabinet/Büroo</v>
      </c>
      <c r="E159" s="58">
        <f>IF(Eksplikatsioon!F160=0,"",Eksplikatsioon!F160)</f>
        <v>12.5</v>
      </c>
      <c r="F159" s="23" t="str">
        <f>IF(Eksplikatsioon!H160=0,"",Eksplikatsioon!H160)</f>
        <v/>
      </c>
      <c r="G159" s="23" t="str">
        <f>IF(Eksplikatsioon!J160=0,"",Eksplikatsioon!J160)</f>
        <v>Ainukasutuses pind</v>
      </c>
      <c r="H159" s="23" t="str">
        <f>IF(Eksplikatsioon!K160=0,"",Eksplikatsioon!K160)</f>
        <v>Terviseamet</v>
      </c>
      <c r="I159" s="23" t="str">
        <f>IF(Eksplikatsioon!L160=0,"",Eksplikatsioon!L160)</f>
        <v>PALDISKI MNT _03</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c r="A160" s="23" t="str">
        <f>IF(Eksplikatsioon!A161=0,"",Eksplikatsioon!A161)</f>
        <v>03</v>
      </c>
      <c r="B160" s="60" t="str">
        <f>IF(Eksplikatsioon!B161=0,"",Eksplikatsioon!B161)</f>
        <v>319</v>
      </c>
      <c r="C160" s="23" t="str">
        <f>IF(Eksplikatsioon!C161=0,"",Eksplikatsioon!C161)</f>
        <v>ÜÜRITAV PIND</v>
      </c>
      <c r="D160" s="23" t="str">
        <f>IF(Eksplikatsioon!D161=0,"",Eksplikatsioon!D161)</f>
        <v>Eesruum</v>
      </c>
      <c r="E160" s="58">
        <f>IF(Eksplikatsioon!F161=0,"",Eksplikatsioon!F161)</f>
        <v>11.7</v>
      </c>
      <c r="F160" s="23" t="str">
        <f>IF(Eksplikatsioon!H161=0,"",Eksplikatsioon!H161)</f>
        <v/>
      </c>
      <c r="G160" s="23" t="str">
        <f>IF(Eksplikatsioon!J161=0,"",Eksplikatsioon!J161)</f>
        <v>Ainukasutuses pind</v>
      </c>
      <c r="H160" s="23" t="str">
        <f>IF(Eksplikatsioon!K161=0,"",Eksplikatsioon!K161)</f>
        <v>Terviseamet</v>
      </c>
      <c r="I160" s="23" t="str">
        <f>IF(Eksplikatsioon!L161=0,"",Eksplikatsioon!L161)</f>
        <v>PALDISKI MNT _03</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c r="A161" s="23" t="str">
        <f>IF(Eksplikatsioon!A162=0,"",Eksplikatsioon!A162)</f>
        <v>03</v>
      </c>
      <c r="B161" s="60" t="str">
        <f>IF(Eksplikatsioon!B162=0,"",Eksplikatsioon!B162)</f>
        <v>320</v>
      </c>
      <c r="C161" s="23" t="str">
        <f>IF(Eksplikatsioon!C162=0,"",Eksplikatsioon!C162)</f>
        <v>ÜÜRITAV PIND</v>
      </c>
      <c r="D161" s="23" t="str">
        <f>IF(Eksplikatsioon!D162=0,"",Eksplikatsioon!D162)</f>
        <v>Laboratoorium</v>
      </c>
      <c r="E161" s="58">
        <f>IF(Eksplikatsioon!F162=0,"",Eksplikatsioon!F162)</f>
        <v>29.5</v>
      </c>
      <c r="F161" s="23" t="str">
        <f>IF(Eksplikatsioon!H162=0,"",Eksplikatsioon!H162)</f>
        <v/>
      </c>
      <c r="G161" s="23" t="str">
        <f>IF(Eksplikatsioon!J162=0,"",Eksplikatsioon!J162)</f>
        <v>Ainukasutuses pind</v>
      </c>
      <c r="H161" s="23" t="str">
        <f>IF(Eksplikatsioon!K162=0,"",Eksplikatsioon!K162)</f>
        <v>Terviseamet</v>
      </c>
      <c r="I161" s="23" t="str">
        <f>IF(Eksplikatsioon!L162=0,"",Eksplikatsioon!L162)</f>
        <v>PALDISKI MNT _03</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c r="A162" s="23" t="str">
        <f>IF(Eksplikatsioon!A163=0,"",Eksplikatsioon!A163)</f>
        <v>03</v>
      </c>
      <c r="B162" s="60" t="str">
        <f>IF(Eksplikatsioon!B163=0,"",Eksplikatsioon!B163)</f>
        <v>321</v>
      </c>
      <c r="C162" s="23" t="str">
        <f>IF(Eksplikatsioon!C163=0,"",Eksplikatsioon!C163)</f>
        <v>ÜÜRITAV PIND</v>
      </c>
      <c r="D162" s="23" t="str">
        <f>IF(Eksplikatsioon!D163=0,"",Eksplikatsioon!D163)</f>
        <v>Eesruum</v>
      </c>
      <c r="E162" s="58">
        <f>IF(Eksplikatsioon!F163=0,"",Eksplikatsioon!F163)</f>
        <v>2.2000000000000002</v>
      </c>
      <c r="F162" s="23" t="str">
        <f>IF(Eksplikatsioon!H163=0,"",Eksplikatsioon!H163)</f>
        <v/>
      </c>
      <c r="G162" s="23" t="str">
        <f>IF(Eksplikatsioon!J163=0,"",Eksplikatsioon!J163)</f>
        <v>Ainukasutuses pind</v>
      </c>
      <c r="H162" s="23" t="str">
        <f>IF(Eksplikatsioon!K163=0,"",Eksplikatsioon!K163)</f>
        <v>Terviseamet</v>
      </c>
      <c r="I162" s="23" t="str">
        <f>IF(Eksplikatsioon!L163=0,"",Eksplikatsioon!L163)</f>
        <v>PALDISKI MNT _03</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c r="A163" s="23" t="str">
        <f>IF(Eksplikatsioon!A164=0,"",Eksplikatsioon!A164)</f>
        <v>03</v>
      </c>
      <c r="B163" s="60" t="str">
        <f>IF(Eksplikatsioon!B164=0,"",Eksplikatsioon!B164)</f>
        <v>322</v>
      </c>
      <c r="C163" s="23" t="str">
        <f>IF(Eksplikatsioon!C164=0,"",Eksplikatsioon!C164)</f>
        <v>ÜÜRITAV PIND</v>
      </c>
      <c r="D163" s="23" t="str">
        <f>IF(Eksplikatsioon!D164=0,"",Eksplikatsioon!D164)</f>
        <v>Eriotstarbeline ruum</v>
      </c>
      <c r="E163" s="58">
        <f>IF(Eksplikatsioon!F164=0,"",Eksplikatsioon!F164)</f>
        <v>15.7</v>
      </c>
      <c r="F163" s="23" t="str">
        <f>IF(Eksplikatsioon!H164=0,"",Eksplikatsioon!H164)</f>
        <v/>
      </c>
      <c r="G163" s="23" t="str">
        <f>IF(Eksplikatsioon!J164=0,"",Eksplikatsioon!J164)</f>
        <v>Ainukasutuses pind</v>
      </c>
      <c r="H163" s="23" t="str">
        <f>IF(Eksplikatsioon!K164=0,"",Eksplikatsioon!K164)</f>
        <v>Terviseamet</v>
      </c>
      <c r="I163" s="23" t="str">
        <f>IF(Eksplikatsioon!L164=0,"",Eksplikatsioon!L164)</f>
        <v>PALDISKI MNT _03</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c r="A164" s="23" t="str">
        <f>IF(Eksplikatsioon!A165=0,"",Eksplikatsioon!A165)</f>
        <v>03</v>
      </c>
      <c r="B164" s="60" t="str">
        <f>IF(Eksplikatsioon!B165=0,"",Eksplikatsioon!B165)</f>
        <v>323</v>
      </c>
      <c r="C164" s="23" t="str">
        <f>IF(Eksplikatsioon!C165=0,"",Eksplikatsioon!C165)</f>
        <v>ÜÜRITAV PIND</v>
      </c>
      <c r="D164" s="23" t="str">
        <f>IF(Eksplikatsioon!D165=0,"",Eksplikatsioon!D165)</f>
        <v>Eriotstarbeline ruum</v>
      </c>
      <c r="E164" s="58">
        <f>IF(Eksplikatsioon!F165=0,"",Eksplikatsioon!F165)</f>
        <v>25.2</v>
      </c>
      <c r="F164" s="23" t="str">
        <f>IF(Eksplikatsioon!H165=0,"",Eksplikatsioon!H165)</f>
        <v/>
      </c>
      <c r="G164" s="23" t="str">
        <f>IF(Eksplikatsioon!J165=0,"",Eksplikatsioon!J165)</f>
        <v>Ainukasutuses pind</v>
      </c>
      <c r="H164" s="23" t="str">
        <f>IF(Eksplikatsioon!K165=0,"",Eksplikatsioon!K165)</f>
        <v>Terviseamet</v>
      </c>
      <c r="I164" s="23" t="str">
        <f>IF(Eksplikatsioon!L165=0,"",Eksplikatsioon!L165)</f>
        <v>PALDISKI MNT _03</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c r="A165" s="23" t="str">
        <f>IF(Eksplikatsioon!A166=0,"",Eksplikatsioon!A166)</f>
        <v>03</v>
      </c>
      <c r="B165" s="60" t="str">
        <f>IF(Eksplikatsioon!B166=0,"",Eksplikatsioon!B166)</f>
        <v>325</v>
      </c>
      <c r="C165" s="23" t="str">
        <f>IF(Eksplikatsioon!C166=0,"",Eksplikatsioon!C166)</f>
        <v>ÜÜRITAV PIND</v>
      </c>
      <c r="D165" s="23" t="str">
        <f>IF(Eksplikatsioon!D166=0,"",Eksplikatsioon!D166)</f>
        <v>Laboratoorium</v>
      </c>
      <c r="E165" s="58">
        <f>IF(Eksplikatsioon!F166=0,"",Eksplikatsioon!F166)</f>
        <v>27</v>
      </c>
      <c r="F165" s="23" t="str">
        <f>IF(Eksplikatsioon!H166=0,"",Eksplikatsioon!H166)</f>
        <v/>
      </c>
      <c r="G165" s="23" t="str">
        <f>IF(Eksplikatsioon!J166=0,"",Eksplikatsioon!J166)</f>
        <v>Ainukasutuses pind</v>
      </c>
      <c r="H165" s="23" t="str">
        <f>IF(Eksplikatsioon!K166=0,"",Eksplikatsioon!K166)</f>
        <v>Terviseamet</v>
      </c>
      <c r="I165" s="23" t="str">
        <f>IF(Eksplikatsioon!L166=0,"",Eksplikatsioon!L166)</f>
        <v>PALDISKI MNT _03</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c r="A166" s="23" t="str">
        <f>IF(Eksplikatsioon!A167=0,"",Eksplikatsioon!A167)</f>
        <v>03</v>
      </c>
      <c r="B166" s="60" t="str">
        <f>IF(Eksplikatsioon!B167=0,"",Eksplikatsioon!B167)</f>
        <v>326</v>
      </c>
      <c r="C166" s="23" t="str">
        <f>IF(Eksplikatsioon!C167=0,"",Eksplikatsioon!C167)</f>
        <v>ÜÜRITAV PIND</v>
      </c>
      <c r="D166" s="23" t="str">
        <f>IF(Eksplikatsioon!D167=0,"",Eksplikatsioon!D167)</f>
        <v>Riietusruum</v>
      </c>
      <c r="E166" s="58">
        <f>IF(Eksplikatsioon!F167=0,"",Eksplikatsioon!F167)</f>
        <v>22.4</v>
      </c>
      <c r="F166" s="23" t="str">
        <f>IF(Eksplikatsioon!H167=0,"",Eksplikatsioon!H167)</f>
        <v/>
      </c>
      <c r="G166" s="23" t="str">
        <f>IF(Eksplikatsioon!J167=0,"",Eksplikatsioon!J167)</f>
        <v>Ainukasutuses pind</v>
      </c>
      <c r="H166" s="23" t="str">
        <f>IF(Eksplikatsioon!K167=0,"",Eksplikatsioon!K167)</f>
        <v>Terviseamet</v>
      </c>
      <c r="I166" s="23" t="str">
        <f>IF(Eksplikatsioon!L167=0,"",Eksplikatsioon!L167)</f>
        <v>PALDISKI MNT _03</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c r="A167" s="23" t="str">
        <f>IF(Eksplikatsioon!A168=0,"",Eksplikatsioon!A168)</f>
        <v>03</v>
      </c>
      <c r="B167" s="60" t="str">
        <f>IF(Eksplikatsioon!B168=0,"",Eksplikatsioon!B168)</f>
        <v>327</v>
      </c>
      <c r="C167" s="23" t="str">
        <f>IF(Eksplikatsioon!C168=0,"",Eksplikatsioon!C168)</f>
        <v>ÜÜRITAV PIND</v>
      </c>
      <c r="D167" s="23" t="str">
        <f>IF(Eksplikatsioon!D168=0,"",Eksplikatsioon!D168)</f>
        <v>Nõupidamise ruum</v>
      </c>
      <c r="E167" s="58">
        <f>IF(Eksplikatsioon!F168=0,"",Eksplikatsioon!F168)</f>
        <v>26.7</v>
      </c>
      <c r="F167" s="23" t="str">
        <f>IF(Eksplikatsioon!H168=0,"",Eksplikatsioon!H168)</f>
        <v/>
      </c>
      <c r="G167" s="23" t="str">
        <f>IF(Eksplikatsioon!J168=0,"",Eksplikatsioon!J168)</f>
        <v>Ainukasutuses pind</v>
      </c>
      <c r="H167" s="23" t="str">
        <f>IF(Eksplikatsioon!K168=0,"",Eksplikatsioon!K168)</f>
        <v>Terviseamet</v>
      </c>
      <c r="I167" s="23" t="str">
        <f>IF(Eksplikatsioon!L168=0,"",Eksplikatsioon!L168)</f>
        <v>PALDISKI MNT _03</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c r="A168" s="23" t="str">
        <f>IF(Eksplikatsioon!A169=0,"",Eksplikatsioon!A169)</f>
        <v>03</v>
      </c>
      <c r="B168" s="60" t="str">
        <f>IF(Eksplikatsioon!B169=0,"",Eksplikatsioon!B169)</f>
        <v>328</v>
      </c>
      <c r="C168" s="23" t="str">
        <f>IF(Eksplikatsioon!C169=0,"",Eksplikatsioon!C169)</f>
        <v>ÜÜRITAV PIND</v>
      </c>
      <c r="D168" s="23" t="str">
        <f>IF(Eksplikatsioon!D169=0,"",Eksplikatsioon!D169)</f>
        <v>Kabinet/Büroo</v>
      </c>
      <c r="E168" s="58">
        <f>IF(Eksplikatsioon!F169=0,"",Eksplikatsioon!F169)</f>
        <v>27.2</v>
      </c>
      <c r="F168" s="23" t="str">
        <f>IF(Eksplikatsioon!H169=0,"",Eksplikatsioon!H169)</f>
        <v/>
      </c>
      <c r="G168" s="23" t="str">
        <f>IF(Eksplikatsioon!J169=0,"",Eksplikatsioon!J169)</f>
        <v>Ainukasutuses pind</v>
      </c>
      <c r="H168" s="23" t="str">
        <f>IF(Eksplikatsioon!K169=0,"",Eksplikatsioon!K169)</f>
        <v>Terviseamet</v>
      </c>
      <c r="I168" s="23" t="str">
        <f>IF(Eksplikatsioon!L169=0,"",Eksplikatsioon!L169)</f>
        <v>PALDISKI MNT _03</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c r="A169" s="23" t="str">
        <f>IF(Eksplikatsioon!A170=0,"",Eksplikatsioon!A170)</f>
        <v>03</v>
      </c>
      <c r="B169" s="60" t="str">
        <f>IF(Eksplikatsioon!B170=0,"",Eksplikatsioon!B170)</f>
        <v>329</v>
      </c>
      <c r="C169" s="23" t="str">
        <f>IF(Eksplikatsioon!C170=0,"",Eksplikatsioon!C170)</f>
        <v>ÜÜRITAV PIND</v>
      </c>
      <c r="D169" s="23" t="str">
        <f>IF(Eksplikatsioon!D170=0,"",Eksplikatsioon!D170)</f>
        <v>Kabinet/Büroo</v>
      </c>
      <c r="E169" s="58">
        <f>IF(Eksplikatsioon!F170=0,"",Eksplikatsioon!F170)</f>
        <v>30.9</v>
      </c>
      <c r="F169" s="23" t="str">
        <f>IF(Eksplikatsioon!H170=0,"",Eksplikatsioon!H170)</f>
        <v/>
      </c>
      <c r="G169" s="23" t="str">
        <f>IF(Eksplikatsioon!J170=0,"",Eksplikatsioon!J170)</f>
        <v>Ainukasutuses pind</v>
      </c>
      <c r="H169" s="23" t="str">
        <f>IF(Eksplikatsioon!K170=0,"",Eksplikatsioon!K170)</f>
        <v>Terviseamet</v>
      </c>
      <c r="I169" s="23" t="str">
        <f>IF(Eksplikatsioon!L170=0,"",Eksplikatsioon!L170)</f>
        <v>PALDISKI MNT _03</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c r="A170" s="23" t="str">
        <f>IF(Eksplikatsioon!A171=0,"",Eksplikatsioon!A171)</f>
        <v>03</v>
      </c>
      <c r="B170" s="60" t="str">
        <f>IF(Eksplikatsioon!B171=0,"",Eksplikatsioon!B171)</f>
        <v>330</v>
      </c>
      <c r="C170" s="23" t="str">
        <f>IF(Eksplikatsioon!C171=0,"",Eksplikatsioon!C171)</f>
        <v>ÜÜRITAV PIND</v>
      </c>
      <c r="D170" s="23" t="str">
        <f>IF(Eksplikatsioon!D171=0,"",Eksplikatsioon!D171)</f>
        <v>Kabinet/Büroo</v>
      </c>
      <c r="E170" s="58">
        <f>IF(Eksplikatsioon!F171=0,"",Eksplikatsioon!F171)</f>
        <v>16.100000000000001</v>
      </c>
      <c r="F170" s="23" t="str">
        <f>IF(Eksplikatsioon!H171=0,"",Eksplikatsioon!H171)</f>
        <v/>
      </c>
      <c r="G170" s="23" t="str">
        <f>IF(Eksplikatsioon!J171=0,"",Eksplikatsioon!J171)</f>
        <v>Ainukasutuses pind</v>
      </c>
      <c r="H170" s="23" t="str">
        <f>IF(Eksplikatsioon!K171=0,"",Eksplikatsioon!K171)</f>
        <v>Terviseamet</v>
      </c>
      <c r="I170" s="23" t="str">
        <f>IF(Eksplikatsioon!L171=0,"",Eksplikatsioon!L171)</f>
        <v>PALDISKI MNT _03</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c r="A171" s="23" t="str">
        <f>IF(Eksplikatsioon!A172=0,"",Eksplikatsioon!A172)</f>
        <v>03</v>
      </c>
      <c r="B171" s="60" t="str">
        <f>IF(Eksplikatsioon!B172=0,"",Eksplikatsioon!B172)</f>
        <v>331</v>
      </c>
      <c r="C171" s="23" t="str">
        <f>IF(Eksplikatsioon!C172=0,"",Eksplikatsioon!C172)</f>
        <v>ÜÜRITAV PIND</v>
      </c>
      <c r="D171" s="23" t="str">
        <f>IF(Eksplikatsioon!D172=0,"",Eksplikatsioon!D172)</f>
        <v>Kabinet/Büroo</v>
      </c>
      <c r="E171" s="58">
        <f>IF(Eksplikatsioon!F172=0,"",Eksplikatsioon!F172)</f>
        <v>14.9</v>
      </c>
      <c r="F171" s="23" t="str">
        <f>IF(Eksplikatsioon!H172=0,"",Eksplikatsioon!H172)</f>
        <v/>
      </c>
      <c r="G171" s="23" t="str">
        <f>IF(Eksplikatsioon!J172=0,"",Eksplikatsioon!J172)</f>
        <v>Ainukasutuses pind</v>
      </c>
      <c r="H171" s="23" t="str">
        <f>IF(Eksplikatsioon!K172=0,"",Eksplikatsioon!K172)</f>
        <v>Terviseamet</v>
      </c>
      <c r="I171" s="23" t="str">
        <f>IF(Eksplikatsioon!L172=0,"",Eksplikatsioon!L172)</f>
        <v>PALDISKI MNT _03</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c r="A172" s="23" t="str">
        <f>IF(Eksplikatsioon!A173=0,"",Eksplikatsioon!A173)</f>
        <v>03</v>
      </c>
      <c r="B172" s="60" t="str">
        <f>IF(Eksplikatsioon!B173=0,"",Eksplikatsioon!B173)</f>
        <v>332</v>
      </c>
      <c r="C172" s="23" t="str">
        <f>IF(Eksplikatsioon!C173=0,"",Eksplikatsioon!C173)</f>
        <v>ÜÜRITAV PIND</v>
      </c>
      <c r="D172" s="23" t="str">
        <f>IF(Eksplikatsioon!D173=0,"",Eksplikatsioon!D173)</f>
        <v>Kabinet/Büroo</v>
      </c>
      <c r="E172" s="58">
        <f>IF(Eksplikatsioon!F173=0,"",Eksplikatsioon!F173)</f>
        <v>16.2</v>
      </c>
      <c r="F172" s="23" t="str">
        <f>IF(Eksplikatsioon!H173=0,"",Eksplikatsioon!H173)</f>
        <v/>
      </c>
      <c r="G172" s="23" t="str">
        <f>IF(Eksplikatsioon!J173=0,"",Eksplikatsioon!J173)</f>
        <v>Ainukasutuses pind</v>
      </c>
      <c r="H172" s="23" t="str">
        <f>IF(Eksplikatsioon!K173=0,"",Eksplikatsioon!K173)</f>
        <v>Terviseamet</v>
      </c>
      <c r="I172" s="23" t="str">
        <f>IF(Eksplikatsioon!L173=0,"",Eksplikatsioon!L173)</f>
        <v>PALDISKI MNT _03</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c r="A173" s="23" t="str">
        <f>IF(Eksplikatsioon!A174=0,"",Eksplikatsioon!A174)</f>
        <v>03</v>
      </c>
      <c r="B173" s="60" t="str">
        <f>IF(Eksplikatsioon!B174=0,"",Eksplikatsioon!B174)</f>
        <v>333</v>
      </c>
      <c r="C173" s="23" t="str">
        <f>IF(Eksplikatsioon!C174=0,"",Eksplikatsioon!C174)</f>
        <v>ÜÜRITAV PIND</v>
      </c>
      <c r="D173" s="23" t="str">
        <f>IF(Eksplikatsioon!D174=0,"",Eksplikatsioon!D174)</f>
        <v>Kabinet/Büroo</v>
      </c>
      <c r="E173" s="58">
        <f>IF(Eksplikatsioon!F174=0,"",Eksplikatsioon!F174)</f>
        <v>14.2</v>
      </c>
      <c r="F173" s="23" t="str">
        <f>IF(Eksplikatsioon!H174=0,"",Eksplikatsioon!H174)</f>
        <v/>
      </c>
      <c r="G173" s="23" t="str">
        <f>IF(Eksplikatsioon!J174=0,"",Eksplikatsioon!J174)</f>
        <v>Ainukasutuses pind</v>
      </c>
      <c r="H173" s="23" t="str">
        <f>IF(Eksplikatsioon!K174=0,"",Eksplikatsioon!K174)</f>
        <v>Terviseamet</v>
      </c>
      <c r="I173" s="23" t="str">
        <f>IF(Eksplikatsioon!L174=0,"",Eksplikatsioon!L174)</f>
        <v>PALDISKI MNT _03</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c r="A174" s="23" t="str">
        <f>IF(Eksplikatsioon!A175=0,"",Eksplikatsioon!A175)</f>
        <v>03</v>
      </c>
      <c r="B174" s="60" t="str">
        <f>IF(Eksplikatsioon!B175=0,"",Eksplikatsioon!B175)</f>
        <v>334</v>
      </c>
      <c r="C174" s="23" t="str">
        <f>IF(Eksplikatsioon!C175=0,"",Eksplikatsioon!C175)</f>
        <v>ÜÜRITAV PIND</v>
      </c>
      <c r="D174" s="23" t="str">
        <f>IF(Eksplikatsioon!D175=0,"",Eksplikatsioon!D175)</f>
        <v>Laboratoorium</v>
      </c>
      <c r="E174" s="58">
        <f>IF(Eksplikatsioon!F175=0,"",Eksplikatsioon!F175)</f>
        <v>26.3</v>
      </c>
      <c r="F174" s="23" t="str">
        <f>IF(Eksplikatsioon!H175=0,"",Eksplikatsioon!H175)</f>
        <v/>
      </c>
      <c r="G174" s="23" t="str">
        <f>IF(Eksplikatsioon!J175=0,"",Eksplikatsioon!J175)</f>
        <v>Ainukasutuses pind</v>
      </c>
      <c r="H174" s="23" t="str">
        <f>IF(Eksplikatsioon!K175=0,"",Eksplikatsioon!K175)</f>
        <v>Terviseamet</v>
      </c>
      <c r="I174" s="23" t="str">
        <f>IF(Eksplikatsioon!L175=0,"",Eksplikatsioon!L175)</f>
        <v>PALDISKI MNT _03</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c r="A175" s="23" t="str">
        <f>IF(Eksplikatsioon!A176=0,"",Eksplikatsioon!A176)</f>
        <v>03</v>
      </c>
      <c r="B175" s="60" t="str">
        <f>IF(Eksplikatsioon!B176=0,"",Eksplikatsioon!B176)</f>
        <v>335</v>
      </c>
      <c r="C175" s="23" t="str">
        <f>IF(Eksplikatsioon!C176=0,"",Eksplikatsioon!C176)</f>
        <v>ÜÜRITAV PIND</v>
      </c>
      <c r="D175" s="23" t="str">
        <f>IF(Eksplikatsioon!D176=0,"",Eksplikatsioon!D176)</f>
        <v>Pesuruum</v>
      </c>
      <c r="E175" s="58">
        <f>IF(Eksplikatsioon!F176=0,"",Eksplikatsioon!F176)</f>
        <v>2.6</v>
      </c>
      <c r="F175" s="23" t="str">
        <f>IF(Eksplikatsioon!H176=0,"",Eksplikatsioon!H176)</f>
        <v/>
      </c>
      <c r="G175" s="23" t="str">
        <f>IF(Eksplikatsioon!J176=0,"",Eksplikatsioon!J176)</f>
        <v>Ainukasutuses pind</v>
      </c>
      <c r="H175" s="23" t="str">
        <f>IF(Eksplikatsioon!K176=0,"",Eksplikatsioon!K176)</f>
        <v>Terviseamet</v>
      </c>
      <c r="I175" s="23" t="str">
        <f>IF(Eksplikatsioon!L176=0,"",Eksplikatsioon!L176)</f>
        <v>PALDISKI MNT _03</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c r="A176" s="23" t="str">
        <f>IF(Eksplikatsioon!A177=0,"",Eksplikatsioon!A177)</f>
        <v>03</v>
      </c>
      <c r="B176" s="60" t="str">
        <f>IF(Eksplikatsioon!B177=0,"",Eksplikatsioon!B177)</f>
        <v>336</v>
      </c>
      <c r="C176" s="23" t="str">
        <f>IF(Eksplikatsioon!C177=0,"",Eksplikatsioon!C177)</f>
        <v>ÜÜRITAV PIND</v>
      </c>
      <c r="D176" s="23" t="str">
        <f>IF(Eksplikatsioon!D177=0,"",Eksplikatsioon!D177)</f>
        <v>Riietusruum</v>
      </c>
      <c r="E176" s="58">
        <f>IF(Eksplikatsioon!F177=0,"",Eksplikatsioon!F177)</f>
        <v>7.3</v>
      </c>
      <c r="F176" s="23" t="str">
        <f>IF(Eksplikatsioon!H177=0,"",Eksplikatsioon!H177)</f>
        <v/>
      </c>
      <c r="G176" s="23" t="str">
        <f>IF(Eksplikatsioon!J177=0,"",Eksplikatsioon!J177)</f>
        <v>Ainukasutuses pind</v>
      </c>
      <c r="H176" s="23" t="str">
        <f>IF(Eksplikatsioon!K177=0,"",Eksplikatsioon!K177)</f>
        <v>Terviseamet</v>
      </c>
      <c r="I176" s="23" t="str">
        <f>IF(Eksplikatsioon!L177=0,"",Eksplikatsioon!L177)</f>
        <v>PALDISKI MNT _03</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c r="A177" s="23" t="str">
        <f>IF(Eksplikatsioon!A178=0,"",Eksplikatsioon!A178)</f>
        <v>03</v>
      </c>
      <c r="B177" s="60" t="str">
        <f>IF(Eksplikatsioon!B178=0,"",Eksplikatsioon!B178)</f>
        <v>337</v>
      </c>
      <c r="C177" s="23" t="str">
        <f>IF(Eksplikatsioon!C178=0,"",Eksplikatsioon!C178)</f>
        <v>ÜÜRITAV PIND</v>
      </c>
      <c r="D177" s="23" t="str">
        <f>IF(Eksplikatsioon!D178=0,"",Eksplikatsioon!D178)</f>
        <v>Koristus- ja hooldusruum</v>
      </c>
      <c r="E177" s="58">
        <f>IF(Eksplikatsioon!F178=0,"",Eksplikatsioon!F178)</f>
        <v>9</v>
      </c>
      <c r="F177" s="23" t="str">
        <f>IF(Eksplikatsioon!H178=0,"",Eksplikatsioon!H178)</f>
        <v/>
      </c>
      <c r="G177" s="23" t="str">
        <f>IF(Eksplikatsioon!J178=0,"",Eksplikatsioon!J178)</f>
        <v>Ainukasutuses pind</v>
      </c>
      <c r="H177" s="23" t="str">
        <f>IF(Eksplikatsioon!K178=0,"",Eksplikatsioon!K178)</f>
        <v>Terviseamet</v>
      </c>
      <c r="I177" s="23" t="str">
        <f>IF(Eksplikatsioon!L178=0,"",Eksplikatsioon!L178)</f>
        <v>PALDISKI MNT _03</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c r="A178" s="23" t="str">
        <f>IF(Eksplikatsioon!A179=0,"",Eksplikatsioon!A179)</f>
        <v>03</v>
      </c>
      <c r="B178" s="60" t="str">
        <f>IF(Eksplikatsioon!B179=0,"",Eksplikatsioon!B179)</f>
        <v>338</v>
      </c>
      <c r="C178" s="23" t="str">
        <f>IF(Eksplikatsioon!C179=0,"",Eksplikatsioon!C179)</f>
        <v>ÜÜRITAV PIND</v>
      </c>
      <c r="D178" s="23" t="str">
        <f>IF(Eksplikatsioon!D179=0,"",Eksplikatsioon!D179)</f>
        <v>Koristus- ja hooldusruum</v>
      </c>
      <c r="E178" s="58">
        <f>IF(Eksplikatsioon!F179=0,"",Eksplikatsioon!F179)</f>
        <v>3.7</v>
      </c>
      <c r="F178" s="23" t="str">
        <f>IF(Eksplikatsioon!H179=0,"",Eksplikatsioon!H179)</f>
        <v/>
      </c>
      <c r="G178" s="23" t="str">
        <f>IF(Eksplikatsioon!J179=0,"",Eksplikatsioon!J179)</f>
        <v>Ainukasutuses pind</v>
      </c>
      <c r="H178" s="23" t="str">
        <f>IF(Eksplikatsioon!K179=0,"",Eksplikatsioon!K179)</f>
        <v>Terviseamet</v>
      </c>
      <c r="I178" s="23" t="str">
        <f>IF(Eksplikatsioon!L179=0,"",Eksplikatsioon!L179)</f>
        <v>PALDISKI MNT _03</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c r="A179" s="23" t="str">
        <f>IF(Eksplikatsioon!A180=0,"",Eksplikatsioon!A180)</f>
        <v>03</v>
      </c>
      <c r="B179" s="60" t="str">
        <f>IF(Eksplikatsioon!B180=0,"",Eksplikatsioon!B180)</f>
        <v>339</v>
      </c>
      <c r="C179" s="23" t="str">
        <f>IF(Eksplikatsioon!C180=0,"",Eksplikatsioon!C180)</f>
        <v>ÜÜRITAV PIND</v>
      </c>
      <c r="D179" s="23" t="str">
        <f>IF(Eksplikatsioon!D180=0,"",Eksplikatsioon!D180)</f>
        <v>Laboratoorium</v>
      </c>
      <c r="E179" s="58">
        <f>IF(Eksplikatsioon!F180=0,"",Eksplikatsioon!F180)</f>
        <v>10.4</v>
      </c>
      <c r="F179" s="23" t="str">
        <f>IF(Eksplikatsioon!H180=0,"",Eksplikatsioon!H180)</f>
        <v/>
      </c>
      <c r="G179" s="23" t="str">
        <f>IF(Eksplikatsioon!J180=0,"",Eksplikatsioon!J180)</f>
        <v>Ainukasutuses pind</v>
      </c>
      <c r="H179" s="23" t="str">
        <f>IF(Eksplikatsioon!K180=0,"",Eksplikatsioon!K180)</f>
        <v>Terviseamet</v>
      </c>
      <c r="I179" s="23" t="str">
        <f>IF(Eksplikatsioon!L180=0,"",Eksplikatsioon!L180)</f>
        <v>PALDISKI MNT _03</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c r="A180" s="23" t="str">
        <f>IF(Eksplikatsioon!A181=0,"",Eksplikatsioon!A181)</f>
        <v>03</v>
      </c>
      <c r="B180" s="60" t="str">
        <f>IF(Eksplikatsioon!B181=0,"",Eksplikatsioon!B181)</f>
        <v>340</v>
      </c>
      <c r="C180" s="23" t="str">
        <f>IF(Eksplikatsioon!C181=0,"",Eksplikatsioon!C181)</f>
        <v>ÜÜRITAV PIND</v>
      </c>
      <c r="D180" s="23" t="str">
        <f>IF(Eksplikatsioon!D181=0,"",Eksplikatsioon!D181)</f>
        <v>Eesruum</v>
      </c>
      <c r="E180" s="58">
        <f>IF(Eksplikatsioon!F181=0,"",Eksplikatsioon!F181)</f>
        <v>3</v>
      </c>
      <c r="F180" s="23" t="str">
        <f>IF(Eksplikatsioon!H181=0,"",Eksplikatsioon!H181)</f>
        <v/>
      </c>
      <c r="G180" s="23" t="str">
        <f>IF(Eksplikatsioon!J181=0,"",Eksplikatsioon!J181)</f>
        <v>Ainukasutuses pind</v>
      </c>
      <c r="H180" s="23" t="str">
        <f>IF(Eksplikatsioon!K181=0,"",Eksplikatsioon!K181)</f>
        <v>Terviseamet</v>
      </c>
      <c r="I180" s="23" t="str">
        <f>IF(Eksplikatsioon!L181=0,"",Eksplikatsioon!L181)</f>
        <v>PALDISKI MNT _03</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c r="A181" s="23" t="str">
        <f>IF(Eksplikatsioon!A182=0,"",Eksplikatsioon!A182)</f>
        <v>03</v>
      </c>
      <c r="B181" s="60" t="str">
        <f>IF(Eksplikatsioon!B182=0,"",Eksplikatsioon!B182)</f>
        <v>341</v>
      </c>
      <c r="C181" s="23" t="str">
        <f>IF(Eksplikatsioon!C182=0,"",Eksplikatsioon!C182)</f>
        <v>ÜÜRITAV PIND</v>
      </c>
      <c r="D181" s="23" t="str">
        <f>IF(Eksplikatsioon!D182=0,"",Eksplikatsioon!D182)</f>
        <v>Laboratoorium</v>
      </c>
      <c r="E181" s="58">
        <f>IF(Eksplikatsioon!F182=0,"",Eksplikatsioon!F182)</f>
        <v>10.6</v>
      </c>
      <c r="F181" s="23" t="str">
        <f>IF(Eksplikatsioon!H182=0,"",Eksplikatsioon!H182)</f>
        <v/>
      </c>
      <c r="G181" s="23" t="str">
        <f>IF(Eksplikatsioon!J182=0,"",Eksplikatsioon!J182)</f>
        <v>Ainukasutuses pind</v>
      </c>
      <c r="H181" s="23" t="str">
        <f>IF(Eksplikatsioon!K182=0,"",Eksplikatsioon!K182)</f>
        <v>Terviseamet</v>
      </c>
      <c r="I181" s="23" t="str">
        <f>IF(Eksplikatsioon!L182=0,"",Eksplikatsioon!L182)</f>
        <v>PALDISKI MNT _03</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c r="A182" s="23" t="str">
        <f>IF(Eksplikatsioon!A183=0,"",Eksplikatsioon!A183)</f>
        <v>03</v>
      </c>
      <c r="B182" s="60" t="str">
        <f>IF(Eksplikatsioon!B183=0,"",Eksplikatsioon!B183)</f>
        <v>342</v>
      </c>
      <c r="C182" s="23" t="str">
        <f>IF(Eksplikatsioon!C183=0,"",Eksplikatsioon!C183)</f>
        <v>ÜÜRITAV PIND</v>
      </c>
      <c r="D182" s="23" t="str">
        <f>IF(Eksplikatsioon!D183=0,"",Eksplikatsioon!D183)</f>
        <v>Laboratoorium</v>
      </c>
      <c r="E182" s="58">
        <f>IF(Eksplikatsioon!F183=0,"",Eksplikatsioon!F183)</f>
        <v>12.6</v>
      </c>
      <c r="F182" s="23" t="str">
        <f>IF(Eksplikatsioon!H183=0,"",Eksplikatsioon!H183)</f>
        <v/>
      </c>
      <c r="G182" s="23" t="str">
        <f>IF(Eksplikatsioon!J183=0,"",Eksplikatsioon!J183)</f>
        <v>Ainukasutuses pind</v>
      </c>
      <c r="H182" s="23" t="str">
        <f>IF(Eksplikatsioon!K183=0,"",Eksplikatsioon!K183)</f>
        <v>Terviseamet</v>
      </c>
      <c r="I182" s="23" t="str">
        <f>IF(Eksplikatsioon!L183=0,"",Eksplikatsioon!L183)</f>
        <v>PALDISKI MNT _03</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c r="A183" s="23" t="str">
        <f>IF(Eksplikatsioon!A184=0,"",Eksplikatsioon!A184)</f>
        <v>03</v>
      </c>
      <c r="B183" s="60" t="str">
        <f>IF(Eksplikatsioon!B184=0,"",Eksplikatsioon!B184)</f>
        <v>343</v>
      </c>
      <c r="C183" s="23" t="str">
        <f>IF(Eksplikatsioon!C184=0,"",Eksplikatsioon!C184)</f>
        <v>ÜÜRITAV PIND</v>
      </c>
      <c r="D183" s="23" t="str">
        <f>IF(Eksplikatsioon!D184=0,"",Eksplikatsioon!D184)</f>
        <v>Eesruum</v>
      </c>
      <c r="E183" s="58">
        <f>IF(Eksplikatsioon!F184=0,"",Eksplikatsioon!F184)</f>
        <v>3.8</v>
      </c>
      <c r="F183" s="23" t="str">
        <f>IF(Eksplikatsioon!H184=0,"",Eksplikatsioon!H184)</f>
        <v/>
      </c>
      <c r="G183" s="23" t="str">
        <f>IF(Eksplikatsioon!J184=0,"",Eksplikatsioon!J184)</f>
        <v>Ainukasutuses pind</v>
      </c>
      <c r="H183" s="23" t="str">
        <f>IF(Eksplikatsioon!K184=0,"",Eksplikatsioon!K184)</f>
        <v>Terviseamet</v>
      </c>
      <c r="I183" s="23" t="str">
        <f>IF(Eksplikatsioon!L184=0,"",Eksplikatsioon!L184)</f>
        <v>PALDISKI MNT _03</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c r="A184" s="23" t="str">
        <f>IF(Eksplikatsioon!A185=0,"",Eksplikatsioon!A185)</f>
        <v>03</v>
      </c>
      <c r="B184" s="60" t="str">
        <f>IF(Eksplikatsioon!B185=0,"",Eksplikatsioon!B185)</f>
        <v>345</v>
      </c>
      <c r="C184" s="23" t="str">
        <f>IF(Eksplikatsioon!C185=0,"",Eksplikatsioon!C185)</f>
        <v>ÜÜRITAV PIND</v>
      </c>
      <c r="D184" s="23" t="str">
        <f>IF(Eksplikatsioon!D185=0,"",Eksplikatsioon!D185)</f>
        <v>Laboratoorium</v>
      </c>
      <c r="E184" s="58">
        <f>IF(Eksplikatsioon!F185=0,"",Eksplikatsioon!F185)</f>
        <v>16.399999999999999</v>
      </c>
      <c r="F184" s="23" t="str">
        <f>IF(Eksplikatsioon!H185=0,"",Eksplikatsioon!H185)</f>
        <v/>
      </c>
      <c r="G184" s="23" t="str">
        <f>IF(Eksplikatsioon!J185=0,"",Eksplikatsioon!J185)</f>
        <v>Ainukasutuses pind</v>
      </c>
      <c r="H184" s="23" t="str">
        <f>IF(Eksplikatsioon!K185=0,"",Eksplikatsioon!K185)</f>
        <v>Terviseamet</v>
      </c>
      <c r="I184" s="23" t="str">
        <f>IF(Eksplikatsioon!L185=0,"",Eksplikatsioon!L185)</f>
        <v>PALDISKI MNT _03</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c r="A185" s="23" t="str">
        <f>IF(Eksplikatsioon!A186=0,"",Eksplikatsioon!A186)</f>
        <v>03</v>
      </c>
      <c r="B185" s="60" t="str">
        <f>IF(Eksplikatsioon!B186=0,"",Eksplikatsioon!B186)</f>
        <v>346</v>
      </c>
      <c r="C185" s="23" t="str">
        <f>IF(Eksplikatsioon!C186=0,"",Eksplikatsioon!C186)</f>
        <v>ÜÜRITAV PIND</v>
      </c>
      <c r="D185" s="23" t="str">
        <f>IF(Eksplikatsioon!D186=0,"",Eksplikatsioon!D186)</f>
        <v>Koridor</v>
      </c>
      <c r="E185" s="58">
        <f>IF(Eksplikatsioon!F186=0,"",Eksplikatsioon!F186)</f>
        <v>22.1</v>
      </c>
      <c r="F185" s="23" t="str">
        <f>IF(Eksplikatsioon!H186=0,"",Eksplikatsioon!H186)</f>
        <v/>
      </c>
      <c r="G185" s="23" t="str">
        <f>IF(Eksplikatsioon!J186=0,"",Eksplikatsioon!J186)</f>
        <v>Ainukasutuses pind</v>
      </c>
      <c r="H185" s="23" t="str">
        <f>IF(Eksplikatsioon!K186=0,"",Eksplikatsioon!K186)</f>
        <v>Terviseamet</v>
      </c>
      <c r="I185" s="23" t="str">
        <f>IF(Eksplikatsioon!L186=0,"",Eksplikatsioon!L186)</f>
        <v>PALDISKI MNT _03</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c r="A186" s="23" t="str">
        <f>IF(Eksplikatsioon!A187=0,"",Eksplikatsioon!A187)</f>
        <v>03</v>
      </c>
      <c r="B186" s="60" t="str">
        <f>IF(Eksplikatsioon!B187=0,"",Eksplikatsioon!B187)</f>
        <v>347</v>
      </c>
      <c r="C186" s="23" t="str">
        <f>IF(Eksplikatsioon!C187=0,"",Eksplikatsioon!C187)</f>
        <v>ÜÜRITAV PIND</v>
      </c>
      <c r="D186" s="23" t="str">
        <f>IF(Eksplikatsioon!D187=0,"",Eksplikatsioon!D187)</f>
        <v>WC</v>
      </c>
      <c r="E186" s="58">
        <f>IF(Eksplikatsioon!F187=0,"",Eksplikatsioon!F187)</f>
        <v>2.2000000000000002</v>
      </c>
      <c r="F186" s="23" t="str">
        <f>IF(Eksplikatsioon!H187=0,"",Eksplikatsioon!H187)</f>
        <v/>
      </c>
      <c r="G186" s="23" t="str">
        <f>IF(Eksplikatsioon!J187=0,"",Eksplikatsioon!J187)</f>
        <v>Ainukasutuses pind</v>
      </c>
      <c r="H186" s="23" t="str">
        <f>IF(Eksplikatsioon!K187=0,"",Eksplikatsioon!K187)</f>
        <v>Terviseamet</v>
      </c>
      <c r="I186" s="23" t="str">
        <f>IF(Eksplikatsioon!L187=0,"",Eksplikatsioon!L187)</f>
        <v>PALDISKI MNT _03</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c r="A187" s="23" t="str">
        <f>IF(Eksplikatsioon!A188=0,"",Eksplikatsioon!A188)</f>
        <v>03</v>
      </c>
      <c r="B187" s="60" t="str">
        <f>IF(Eksplikatsioon!B188=0,"",Eksplikatsioon!B188)</f>
        <v>348</v>
      </c>
      <c r="C187" s="23" t="str">
        <f>IF(Eksplikatsioon!C188=0,"",Eksplikatsioon!C188)</f>
        <v>ÜÜRITAV PIND</v>
      </c>
      <c r="D187" s="23" t="str">
        <f>IF(Eksplikatsioon!D188=0,"",Eksplikatsioon!D188)</f>
        <v>WC</v>
      </c>
      <c r="E187" s="58">
        <f>IF(Eksplikatsioon!F188=0,"",Eksplikatsioon!F188)</f>
        <v>2.1</v>
      </c>
      <c r="F187" s="23" t="str">
        <f>IF(Eksplikatsioon!H188=0,"",Eksplikatsioon!H188)</f>
        <v/>
      </c>
      <c r="G187" s="23" t="str">
        <f>IF(Eksplikatsioon!J188=0,"",Eksplikatsioon!J188)</f>
        <v>Ainukasutuses pind</v>
      </c>
      <c r="H187" s="23" t="str">
        <f>IF(Eksplikatsioon!K188=0,"",Eksplikatsioon!K188)</f>
        <v>Terviseamet</v>
      </c>
      <c r="I187" s="23" t="str">
        <f>IF(Eksplikatsioon!L188=0,"",Eksplikatsioon!L188)</f>
        <v>PALDISKI MNT _03</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c r="A188" s="23" t="str">
        <f>IF(Eksplikatsioon!A189=0,"",Eksplikatsioon!A189)</f>
        <v>03</v>
      </c>
      <c r="B188" s="60" t="str">
        <f>IF(Eksplikatsioon!B189=0,"",Eksplikatsioon!B189)</f>
        <v>349</v>
      </c>
      <c r="C188" s="23" t="str">
        <f>IF(Eksplikatsioon!C189=0,"",Eksplikatsioon!C189)</f>
        <v>ÜÜRITAV PIND</v>
      </c>
      <c r="D188" s="23" t="str">
        <f>IF(Eksplikatsioon!D189=0,"",Eksplikatsioon!D189)</f>
        <v>Pesuruum</v>
      </c>
      <c r="E188" s="58">
        <f>IF(Eksplikatsioon!F189=0,"",Eksplikatsioon!F189)</f>
        <v>6.8</v>
      </c>
      <c r="F188" s="23" t="str">
        <f>IF(Eksplikatsioon!H189=0,"",Eksplikatsioon!H189)</f>
        <v/>
      </c>
      <c r="G188" s="23" t="str">
        <f>IF(Eksplikatsioon!J189=0,"",Eksplikatsioon!J189)</f>
        <v>Ainukasutuses pind</v>
      </c>
      <c r="H188" s="23" t="str">
        <f>IF(Eksplikatsioon!K189=0,"",Eksplikatsioon!K189)</f>
        <v>Terviseamet</v>
      </c>
      <c r="I188" s="23" t="str">
        <f>IF(Eksplikatsioon!L189=0,"",Eksplikatsioon!L189)</f>
        <v>PALDISKI MNT _03</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c r="A189" s="23" t="str">
        <f>IF(Eksplikatsioon!A190=0,"",Eksplikatsioon!A190)</f>
        <v>03</v>
      </c>
      <c r="B189" s="60" t="str">
        <f>IF(Eksplikatsioon!B190=0,"",Eksplikatsioon!B190)</f>
        <v>350</v>
      </c>
      <c r="C189" s="23" t="str">
        <f>IF(Eksplikatsioon!C190=0,"",Eksplikatsioon!C190)</f>
        <v>ÜÜRITAV PIND</v>
      </c>
      <c r="D189" s="23" t="str">
        <f>IF(Eksplikatsioon!D190=0,"",Eksplikatsioon!D190)</f>
        <v>Eesruum</v>
      </c>
      <c r="E189" s="58">
        <f>IF(Eksplikatsioon!F190=0,"",Eksplikatsioon!F190)</f>
        <v>23.5</v>
      </c>
      <c r="F189" s="23" t="str">
        <f>IF(Eksplikatsioon!H190=0,"",Eksplikatsioon!H190)</f>
        <v/>
      </c>
      <c r="G189" s="23" t="str">
        <f>IF(Eksplikatsioon!J190=0,"",Eksplikatsioon!J190)</f>
        <v>Ainukasutuses pind</v>
      </c>
      <c r="H189" s="23" t="str">
        <f>IF(Eksplikatsioon!K190=0,"",Eksplikatsioon!K190)</f>
        <v>Terviseamet</v>
      </c>
      <c r="I189" s="23" t="str">
        <f>IF(Eksplikatsioon!L190=0,"",Eksplikatsioon!L190)</f>
        <v>PALDISKI MNT _03</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c r="A190" s="23" t="str">
        <f>IF(Eksplikatsioon!A191=0,"",Eksplikatsioon!A191)</f>
        <v>03</v>
      </c>
      <c r="B190" s="60" t="str">
        <f>IF(Eksplikatsioon!B191=0,"",Eksplikatsioon!B191)</f>
        <v>351</v>
      </c>
      <c r="C190" s="23" t="str">
        <f>IF(Eksplikatsioon!C191=0,"",Eksplikatsioon!C191)</f>
        <v>ÜÜRITAV PIND</v>
      </c>
      <c r="D190" s="23" t="str">
        <f>IF(Eksplikatsioon!D191=0,"",Eksplikatsioon!D191)</f>
        <v>Koridor</v>
      </c>
      <c r="E190" s="58">
        <f>IF(Eksplikatsioon!F191=0,"",Eksplikatsioon!F191)</f>
        <v>172.1</v>
      </c>
      <c r="F190" s="23" t="str">
        <f>IF(Eksplikatsioon!H191=0,"",Eksplikatsioon!H191)</f>
        <v/>
      </c>
      <c r="G190" s="23" t="str">
        <f>IF(Eksplikatsioon!J191=0,"",Eksplikatsioon!J191)</f>
        <v>Ainukasutuses pind</v>
      </c>
      <c r="H190" s="23" t="str">
        <f>IF(Eksplikatsioon!K191=0,"",Eksplikatsioon!K191)</f>
        <v>Terviseamet</v>
      </c>
      <c r="I190" s="23" t="str">
        <f>IF(Eksplikatsioon!L191=0,"",Eksplikatsioon!L191)</f>
        <v>PALDISKI MNT _03</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c r="A191" s="23" t="str">
        <f>IF(Eksplikatsioon!A192=0,"",Eksplikatsioon!A192)</f>
        <v>03</v>
      </c>
      <c r="B191" s="60" t="str">
        <f>IF(Eksplikatsioon!B192=0,"",Eksplikatsioon!B192)</f>
        <v>352</v>
      </c>
      <c r="C191" s="23" t="str">
        <f>IF(Eksplikatsioon!C192=0,"",Eksplikatsioon!C192)</f>
        <v>ÜÜRITAV PIND</v>
      </c>
      <c r="D191" s="23" t="str">
        <f>IF(Eksplikatsioon!D192=0,"",Eksplikatsioon!D192)</f>
        <v>Koridor</v>
      </c>
      <c r="E191" s="58">
        <f>IF(Eksplikatsioon!F192=0,"",Eksplikatsioon!F192)</f>
        <v>18.399999999999999</v>
      </c>
      <c r="F191" s="23" t="str">
        <f>IF(Eksplikatsioon!H192=0,"",Eksplikatsioon!H192)</f>
        <v/>
      </c>
      <c r="G191" s="23" t="str">
        <f>IF(Eksplikatsioon!J192=0,"",Eksplikatsioon!J192)</f>
        <v>Ainukasutuses pind</v>
      </c>
      <c r="H191" s="23" t="str">
        <f>IF(Eksplikatsioon!K192=0,"",Eksplikatsioon!K192)</f>
        <v>Terviseamet</v>
      </c>
      <c r="I191" s="23" t="str">
        <f>IF(Eksplikatsioon!L192=0,"",Eksplikatsioon!L192)</f>
        <v>PALDISKI MNT _03</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c r="A192" s="23" t="str">
        <f>IF(Eksplikatsioon!A193=0,"",Eksplikatsioon!A193)</f>
        <v>03</v>
      </c>
      <c r="B192" s="60" t="str">
        <f>IF(Eksplikatsioon!B193=0,"",Eksplikatsioon!B193)</f>
        <v>353</v>
      </c>
      <c r="C192" s="23" t="str">
        <f>IF(Eksplikatsioon!C193=0,"",Eksplikatsioon!C193)</f>
        <v>ÜÜRITAV PIND</v>
      </c>
      <c r="D192" s="23" t="str">
        <f>IF(Eksplikatsioon!D193=0,"",Eksplikatsioon!D193)</f>
        <v>Laboratoorium</v>
      </c>
      <c r="E192" s="58">
        <f>IF(Eksplikatsioon!F193=0,"",Eksplikatsioon!F193)</f>
        <v>11.5</v>
      </c>
      <c r="F192" s="23" t="str">
        <f>IF(Eksplikatsioon!H193=0,"",Eksplikatsioon!H193)</f>
        <v/>
      </c>
      <c r="G192" s="23" t="str">
        <f>IF(Eksplikatsioon!J193=0,"",Eksplikatsioon!J193)</f>
        <v>Ainukasutuses pind</v>
      </c>
      <c r="H192" s="23" t="str">
        <f>IF(Eksplikatsioon!K193=0,"",Eksplikatsioon!K193)</f>
        <v>Terviseamet</v>
      </c>
      <c r="I192" s="23" t="str">
        <f>IF(Eksplikatsioon!L193=0,"",Eksplikatsioon!L193)</f>
        <v>PALDISKI MNT _03</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c r="A193" s="23" t="str">
        <f>IF(Eksplikatsioon!A194=0,"",Eksplikatsioon!A194)</f>
        <v>03</v>
      </c>
      <c r="B193" s="60" t="str">
        <f>IF(Eksplikatsioon!B194=0,"",Eksplikatsioon!B194)</f>
        <v>354</v>
      </c>
      <c r="C193" s="23" t="str">
        <f>IF(Eksplikatsioon!C194=0,"",Eksplikatsioon!C194)</f>
        <v>ÜÜRITAV PIND</v>
      </c>
      <c r="D193" s="23" t="str">
        <f>IF(Eksplikatsioon!D194=0,"",Eksplikatsioon!D194)</f>
        <v>Laboratoorium</v>
      </c>
      <c r="E193" s="58">
        <f>IF(Eksplikatsioon!F194=0,"",Eksplikatsioon!F194)</f>
        <v>11.4</v>
      </c>
      <c r="F193" s="23" t="str">
        <f>IF(Eksplikatsioon!H194=0,"",Eksplikatsioon!H194)</f>
        <v/>
      </c>
      <c r="G193" s="23" t="str">
        <f>IF(Eksplikatsioon!J194=0,"",Eksplikatsioon!J194)</f>
        <v>Ainukasutuses pind</v>
      </c>
      <c r="H193" s="23" t="str">
        <f>IF(Eksplikatsioon!K194=0,"",Eksplikatsioon!K194)</f>
        <v>Terviseamet</v>
      </c>
      <c r="I193" s="23" t="str">
        <f>IF(Eksplikatsioon!L194=0,"",Eksplikatsioon!L194)</f>
        <v>PALDISKI MNT _03</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c r="A194" s="23" t="str">
        <f>IF(Eksplikatsioon!A195=0,"",Eksplikatsioon!A195)</f>
        <v>03</v>
      </c>
      <c r="B194" s="60" t="str">
        <f>IF(Eksplikatsioon!B195=0,"",Eksplikatsioon!B195)</f>
        <v>355</v>
      </c>
      <c r="C194" s="23" t="str">
        <f>IF(Eksplikatsioon!C195=0,"",Eksplikatsioon!C195)</f>
        <v>ÜÜRITAV PIND</v>
      </c>
      <c r="D194" s="23" t="str">
        <f>IF(Eksplikatsioon!D195=0,"",Eksplikatsioon!D195)</f>
        <v>Laboratoorium</v>
      </c>
      <c r="E194" s="58">
        <f>IF(Eksplikatsioon!F195=0,"",Eksplikatsioon!F195)</f>
        <v>14.9</v>
      </c>
      <c r="F194" s="23" t="str">
        <f>IF(Eksplikatsioon!H195=0,"",Eksplikatsioon!H195)</f>
        <v/>
      </c>
      <c r="G194" s="23" t="str">
        <f>IF(Eksplikatsioon!J195=0,"",Eksplikatsioon!J195)</f>
        <v>Ainukasutuses pind</v>
      </c>
      <c r="H194" s="23" t="str">
        <f>IF(Eksplikatsioon!K195=0,"",Eksplikatsioon!K195)</f>
        <v>Terviseamet</v>
      </c>
      <c r="I194" s="23" t="str">
        <f>IF(Eksplikatsioon!L195=0,"",Eksplikatsioon!L195)</f>
        <v>PALDISKI MNT _03</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c r="A195" s="23" t="str">
        <f>IF(Eksplikatsioon!A196=0,"",Eksplikatsioon!A196)</f>
        <v>03</v>
      </c>
      <c r="B195" s="60" t="str">
        <f>IF(Eksplikatsioon!B196=0,"",Eksplikatsioon!B196)</f>
        <v>356</v>
      </c>
      <c r="C195" s="23" t="str">
        <f>IF(Eksplikatsioon!C196=0,"",Eksplikatsioon!C196)</f>
        <v>ÜÜRITAV PIND</v>
      </c>
      <c r="D195" s="23" t="str">
        <f>IF(Eksplikatsioon!D196=0,"",Eksplikatsioon!D196)</f>
        <v>Laboratoorium</v>
      </c>
      <c r="E195" s="58">
        <f>IF(Eksplikatsioon!F196=0,"",Eksplikatsioon!F196)</f>
        <v>17.7</v>
      </c>
      <c r="F195" s="23" t="str">
        <f>IF(Eksplikatsioon!H196=0,"",Eksplikatsioon!H196)</f>
        <v/>
      </c>
      <c r="G195" s="23" t="str">
        <f>IF(Eksplikatsioon!J196=0,"",Eksplikatsioon!J196)</f>
        <v>Ainukasutuses pind</v>
      </c>
      <c r="H195" s="23" t="str">
        <f>IF(Eksplikatsioon!K196=0,"",Eksplikatsioon!K196)</f>
        <v>Terviseamet</v>
      </c>
      <c r="I195" s="23" t="str">
        <f>IF(Eksplikatsioon!L196=0,"",Eksplikatsioon!L196)</f>
        <v>PALDISKI MNT _03</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c r="A196" s="23" t="str">
        <f>IF(Eksplikatsioon!A197=0,"",Eksplikatsioon!A197)</f>
        <v>03</v>
      </c>
      <c r="B196" s="60" t="str">
        <f>IF(Eksplikatsioon!B197=0,"",Eksplikatsioon!B197)</f>
        <v>357</v>
      </c>
      <c r="C196" s="23" t="str">
        <f>IF(Eksplikatsioon!C197=0,"",Eksplikatsioon!C197)</f>
        <v>ÜÜRITAV PIND</v>
      </c>
      <c r="D196" s="23" t="str">
        <f>IF(Eksplikatsioon!D197=0,"",Eksplikatsioon!D197)</f>
        <v>Laboratoorium</v>
      </c>
      <c r="E196" s="58">
        <f>IF(Eksplikatsioon!F197=0,"",Eksplikatsioon!F197)</f>
        <v>13.3</v>
      </c>
      <c r="F196" s="23" t="str">
        <f>IF(Eksplikatsioon!H197=0,"",Eksplikatsioon!H197)</f>
        <v/>
      </c>
      <c r="G196" s="23" t="str">
        <f>IF(Eksplikatsioon!J197=0,"",Eksplikatsioon!J197)</f>
        <v>Ainukasutuses pind</v>
      </c>
      <c r="H196" s="23" t="str">
        <f>IF(Eksplikatsioon!K197=0,"",Eksplikatsioon!K197)</f>
        <v>Terviseamet</v>
      </c>
      <c r="I196" s="23" t="str">
        <f>IF(Eksplikatsioon!L197=0,"",Eksplikatsioon!L197)</f>
        <v>PALDISKI MNT _03</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c r="A197" s="23" t="str">
        <f>IF(Eksplikatsioon!A198=0,"",Eksplikatsioon!A198)</f>
        <v>03</v>
      </c>
      <c r="B197" s="60" t="str">
        <f>IF(Eksplikatsioon!B198=0,"",Eksplikatsioon!B198)</f>
        <v>358</v>
      </c>
      <c r="C197" s="23" t="str">
        <f>IF(Eksplikatsioon!C198=0,"",Eksplikatsioon!C198)</f>
        <v>ÜÜRITAV PIND</v>
      </c>
      <c r="D197" s="23" t="str">
        <f>IF(Eksplikatsioon!D198=0,"",Eksplikatsioon!D198)</f>
        <v>Hoiuruum/Ladu</v>
      </c>
      <c r="E197" s="58">
        <f>IF(Eksplikatsioon!F198=0,"",Eksplikatsioon!F198)</f>
        <v>4.5</v>
      </c>
      <c r="F197" s="23" t="str">
        <f>IF(Eksplikatsioon!H198=0,"",Eksplikatsioon!H198)</f>
        <v/>
      </c>
      <c r="G197" s="23" t="str">
        <f>IF(Eksplikatsioon!J198=0,"",Eksplikatsioon!J198)</f>
        <v>Ainukasutuses pind</v>
      </c>
      <c r="H197" s="23" t="str">
        <f>IF(Eksplikatsioon!K198=0,"",Eksplikatsioon!K198)</f>
        <v>Terviseamet</v>
      </c>
      <c r="I197" s="23" t="str">
        <f>IF(Eksplikatsioon!L198=0,"",Eksplikatsioon!L198)</f>
        <v>PALDISKI MNT _03</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c r="A198" s="23" t="str">
        <f>IF(Eksplikatsioon!A199=0,"",Eksplikatsioon!A199)</f>
        <v>03</v>
      </c>
      <c r="B198" s="60" t="str">
        <f>IF(Eksplikatsioon!B199=0,"",Eksplikatsioon!B199)</f>
        <v>359</v>
      </c>
      <c r="C198" s="23" t="str">
        <f>IF(Eksplikatsioon!C199=0,"",Eksplikatsioon!C199)</f>
        <v>ÜÜRITAV PIND</v>
      </c>
      <c r="D198" s="23" t="str">
        <f>IF(Eksplikatsioon!D199=0,"",Eksplikatsioon!D199)</f>
        <v>WC</v>
      </c>
      <c r="E198" s="58">
        <f>IF(Eksplikatsioon!F199=0,"",Eksplikatsioon!F199)</f>
        <v>3.8</v>
      </c>
      <c r="F198" s="23" t="str">
        <f>IF(Eksplikatsioon!H199=0,"",Eksplikatsioon!H199)</f>
        <v/>
      </c>
      <c r="G198" s="23" t="str">
        <f>IF(Eksplikatsioon!J199=0,"",Eksplikatsioon!J199)</f>
        <v>Ainukasutuses pind</v>
      </c>
      <c r="H198" s="23" t="str">
        <f>IF(Eksplikatsioon!K199=0,"",Eksplikatsioon!K199)</f>
        <v>Terviseamet</v>
      </c>
      <c r="I198" s="23" t="str">
        <f>IF(Eksplikatsioon!L199=0,"",Eksplikatsioon!L199)</f>
        <v>PALDISKI MNT _03</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c r="A199" s="23" t="str">
        <f>IF(Eksplikatsioon!A200=0,"",Eksplikatsioon!A200)</f>
        <v>03</v>
      </c>
      <c r="B199" s="60" t="str">
        <f>IF(Eksplikatsioon!B200=0,"",Eksplikatsioon!B200)</f>
        <v>360</v>
      </c>
      <c r="C199" s="23" t="str">
        <f>IF(Eksplikatsioon!C200=0,"",Eksplikatsioon!C200)</f>
        <v>ÜÜRITAV PIND</v>
      </c>
      <c r="D199" s="23" t="str">
        <f>IF(Eksplikatsioon!D200=0,"",Eksplikatsioon!D200)</f>
        <v>Eesruum</v>
      </c>
      <c r="E199" s="58">
        <f>IF(Eksplikatsioon!F200=0,"",Eksplikatsioon!F200)</f>
        <v>4.2</v>
      </c>
      <c r="F199" s="23" t="str">
        <f>IF(Eksplikatsioon!H200=0,"",Eksplikatsioon!H200)</f>
        <v/>
      </c>
      <c r="G199" s="23" t="str">
        <f>IF(Eksplikatsioon!J200=0,"",Eksplikatsioon!J200)</f>
        <v>Ainukasutuses pind</v>
      </c>
      <c r="H199" s="23" t="str">
        <f>IF(Eksplikatsioon!K200=0,"",Eksplikatsioon!K200)</f>
        <v>Terviseamet</v>
      </c>
      <c r="I199" s="23" t="str">
        <f>IF(Eksplikatsioon!L200=0,"",Eksplikatsioon!L200)</f>
        <v>PALDISKI MNT _03</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c r="A200" s="23" t="str">
        <f>IF(Eksplikatsioon!A201=0,"",Eksplikatsioon!A201)</f>
        <v>03</v>
      </c>
      <c r="B200" s="60" t="str">
        <f>IF(Eksplikatsioon!B201=0,"",Eksplikatsioon!B201)</f>
        <v>361</v>
      </c>
      <c r="C200" s="23" t="str">
        <f>IF(Eksplikatsioon!C201=0,"",Eksplikatsioon!C201)</f>
        <v>ÜÜRITAV PIND</v>
      </c>
      <c r="D200" s="23" t="str">
        <f>IF(Eksplikatsioon!D201=0,"",Eksplikatsioon!D201)</f>
        <v>Laboratoorium</v>
      </c>
      <c r="E200" s="58">
        <f>IF(Eksplikatsioon!F201=0,"",Eksplikatsioon!F201)</f>
        <v>14</v>
      </c>
      <c r="F200" s="23" t="str">
        <f>IF(Eksplikatsioon!H201=0,"",Eksplikatsioon!H201)</f>
        <v/>
      </c>
      <c r="G200" s="23" t="str">
        <f>IF(Eksplikatsioon!J201=0,"",Eksplikatsioon!J201)</f>
        <v>Ainukasutuses pind</v>
      </c>
      <c r="H200" s="23" t="str">
        <f>IF(Eksplikatsioon!K201=0,"",Eksplikatsioon!K201)</f>
        <v>Terviseamet</v>
      </c>
      <c r="I200" s="23" t="str">
        <f>IF(Eksplikatsioon!L201=0,"",Eksplikatsioon!L201)</f>
        <v>PALDISKI MNT _03</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c r="A201" s="23" t="str">
        <f>IF(Eksplikatsioon!A202=0,"",Eksplikatsioon!A202)</f>
        <v>03</v>
      </c>
      <c r="B201" s="60" t="str">
        <f>IF(Eksplikatsioon!B202=0,"",Eksplikatsioon!B202)</f>
        <v>362</v>
      </c>
      <c r="C201" s="23" t="str">
        <f>IF(Eksplikatsioon!C202=0,"",Eksplikatsioon!C202)</f>
        <v>ÜÜRITAV PIND</v>
      </c>
      <c r="D201" s="23" t="str">
        <f>IF(Eksplikatsioon!D202=0,"",Eksplikatsioon!D202)</f>
        <v>Laboratoorium</v>
      </c>
      <c r="E201" s="58">
        <f>IF(Eksplikatsioon!F202=0,"",Eksplikatsioon!F202)</f>
        <v>25.9</v>
      </c>
      <c r="F201" s="23" t="str">
        <f>IF(Eksplikatsioon!H202=0,"",Eksplikatsioon!H202)</f>
        <v/>
      </c>
      <c r="G201" s="23" t="str">
        <f>IF(Eksplikatsioon!J202=0,"",Eksplikatsioon!J202)</f>
        <v>Ainukasutuses pind</v>
      </c>
      <c r="H201" s="23" t="str">
        <f>IF(Eksplikatsioon!K202=0,"",Eksplikatsioon!K202)</f>
        <v>Terviseamet</v>
      </c>
      <c r="I201" s="23" t="str">
        <f>IF(Eksplikatsioon!L202=0,"",Eksplikatsioon!L202)</f>
        <v>PALDISKI MNT _03</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c r="A202" s="23" t="str">
        <f>IF(Eksplikatsioon!A203=0,"",Eksplikatsioon!A203)</f>
        <v>03</v>
      </c>
      <c r="B202" s="60" t="str">
        <f>IF(Eksplikatsioon!B203=0,"",Eksplikatsioon!B203)</f>
        <v>363</v>
      </c>
      <c r="C202" s="23" t="str">
        <f>IF(Eksplikatsioon!C203=0,"",Eksplikatsioon!C203)</f>
        <v>ÜÜRITAV PIND</v>
      </c>
      <c r="D202" s="23" t="str">
        <f>IF(Eksplikatsioon!D203=0,"",Eksplikatsioon!D203)</f>
        <v>Hoiuruum/Ladu</v>
      </c>
      <c r="E202" s="58">
        <f>IF(Eksplikatsioon!F203=0,"",Eksplikatsioon!F203)</f>
        <v>25.2</v>
      </c>
      <c r="F202" s="23" t="str">
        <f>IF(Eksplikatsioon!H203=0,"",Eksplikatsioon!H203)</f>
        <v/>
      </c>
      <c r="G202" s="23" t="str">
        <f>IF(Eksplikatsioon!J203=0,"",Eksplikatsioon!J203)</f>
        <v>Ainukasutuses pind</v>
      </c>
      <c r="H202" s="23" t="str">
        <f>IF(Eksplikatsioon!K203=0,"",Eksplikatsioon!K203)</f>
        <v>Terviseamet</v>
      </c>
      <c r="I202" s="23" t="str">
        <f>IF(Eksplikatsioon!L203=0,"",Eksplikatsioon!L203)</f>
        <v>PALDISKI MNT _03</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c r="A203" s="23" t="str">
        <f>IF(Eksplikatsioon!A204=0,"",Eksplikatsioon!A204)</f>
        <v>03</v>
      </c>
      <c r="B203" s="60" t="str">
        <f>IF(Eksplikatsioon!B204=0,"",Eksplikatsioon!B204)</f>
        <v>364</v>
      </c>
      <c r="C203" s="23" t="str">
        <f>IF(Eksplikatsioon!C204=0,"",Eksplikatsioon!C204)</f>
        <v>ÜÜRITAV PIND</v>
      </c>
      <c r="D203" s="23" t="str">
        <f>IF(Eksplikatsioon!D204=0,"",Eksplikatsioon!D204)</f>
        <v>Koridor</v>
      </c>
      <c r="E203" s="58">
        <f>IF(Eksplikatsioon!F204=0,"",Eksplikatsioon!F204)</f>
        <v>35.6</v>
      </c>
      <c r="F203" s="23" t="str">
        <f>IF(Eksplikatsioon!H204=0,"",Eksplikatsioon!H204)</f>
        <v/>
      </c>
      <c r="G203" s="23" t="str">
        <f>IF(Eksplikatsioon!J204=0,"",Eksplikatsioon!J204)</f>
        <v>Ainukasutuses pind</v>
      </c>
      <c r="H203" s="23" t="str">
        <f>IF(Eksplikatsioon!K204=0,"",Eksplikatsioon!K204)</f>
        <v>Terviseamet</v>
      </c>
      <c r="I203" s="23" t="str">
        <f>IF(Eksplikatsioon!L204=0,"",Eksplikatsioon!L204)</f>
        <v>PALDISKI MNT _03</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c r="A204" s="23" t="str">
        <f>IF(Eksplikatsioon!A205=0,"",Eksplikatsioon!A205)</f>
        <v>03</v>
      </c>
      <c r="B204" s="60" t="str">
        <f>IF(Eksplikatsioon!B205=0,"",Eksplikatsioon!B205)</f>
        <v>365</v>
      </c>
      <c r="C204" s="23" t="str">
        <f>IF(Eksplikatsioon!C205=0,"",Eksplikatsioon!C205)</f>
        <v>ÜÜRITAV PIND</v>
      </c>
      <c r="D204" s="23" t="str">
        <f>IF(Eksplikatsioon!D205=0,"",Eksplikatsioon!D205)</f>
        <v>WC</v>
      </c>
      <c r="E204" s="58">
        <f>IF(Eksplikatsioon!F205=0,"",Eksplikatsioon!F205)</f>
        <v>5.9</v>
      </c>
      <c r="F204" s="23" t="str">
        <f>IF(Eksplikatsioon!H205=0,"",Eksplikatsioon!H205)</f>
        <v/>
      </c>
      <c r="G204" s="23" t="str">
        <f>IF(Eksplikatsioon!J205=0,"",Eksplikatsioon!J205)</f>
        <v>Ainukasutuses pind</v>
      </c>
      <c r="H204" s="23" t="str">
        <f>IF(Eksplikatsioon!K205=0,"",Eksplikatsioon!K205)</f>
        <v>Terviseamet</v>
      </c>
      <c r="I204" s="23" t="str">
        <f>IF(Eksplikatsioon!L205=0,"",Eksplikatsioon!L205)</f>
        <v>PALDISKI MNT _03</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c r="A205" s="23" t="str">
        <f>IF(Eksplikatsioon!A206=0,"",Eksplikatsioon!A206)</f>
        <v>03</v>
      </c>
      <c r="B205" s="60" t="str">
        <f>IF(Eksplikatsioon!B206=0,"",Eksplikatsioon!B206)</f>
        <v>367</v>
      </c>
      <c r="C205" s="23" t="str">
        <f>IF(Eksplikatsioon!C206=0,"",Eksplikatsioon!C206)</f>
        <v>ÜÜRITAV PIND</v>
      </c>
      <c r="D205" s="23" t="str">
        <f>IF(Eksplikatsioon!D206=0,"",Eksplikatsioon!D206)</f>
        <v>Puhkeruum</v>
      </c>
      <c r="E205" s="58">
        <f>IF(Eksplikatsioon!F206=0,"",Eksplikatsioon!F206)</f>
        <v>46.4</v>
      </c>
      <c r="F205" s="23" t="str">
        <f>IF(Eksplikatsioon!H206=0,"",Eksplikatsioon!H206)</f>
        <v/>
      </c>
      <c r="G205" s="23" t="str">
        <f>IF(Eksplikatsioon!J206=0,"",Eksplikatsioon!J206)</f>
        <v>Ainukasutuses pind</v>
      </c>
      <c r="H205" s="23" t="str">
        <f>IF(Eksplikatsioon!K206=0,"",Eksplikatsioon!K206)</f>
        <v>Terviseamet</v>
      </c>
      <c r="I205" s="23" t="str">
        <f>IF(Eksplikatsioon!L206=0,"",Eksplikatsioon!L206)</f>
        <v>PALDISKI MNT _03</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c r="A206" s="23" t="str">
        <f>IF(Eksplikatsioon!A207=0,"",Eksplikatsioon!A207)</f>
        <v>03</v>
      </c>
      <c r="B206" s="60" t="str">
        <f>IF(Eksplikatsioon!B207=0,"",Eksplikatsioon!B207)</f>
        <v>368</v>
      </c>
      <c r="C206" s="23" t="str">
        <f>IF(Eksplikatsioon!C207=0,"",Eksplikatsioon!C207)</f>
        <v>ÜÜRITAV PIND</v>
      </c>
      <c r="D206" s="23" t="str">
        <f>IF(Eksplikatsioon!D207=0,"",Eksplikatsioon!D207)</f>
        <v>Koridor</v>
      </c>
      <c r="E206" s="58">
        <f>IF(Eksplikatsioon!F207=0,"",Eksplikatsioon!F207)</f>
        <v>34</v>
      </c>
      <c r="F206" s="23" t="str">
        <f>IF(Eksplikatsioon!H207=0,"",Eksplikatsioon!H207)</f>
        <v/>
      </c>
      <c r="G206" s="23" t="str">
        <f>IF(Eksplikatsioon!J207=0,"",Eksplikatsioon!J207)</f>
        <v>Ainukasutuses pind</v>
      </c>
      <c r="H206" s="23" t="str">
        <f>IF(Eksplikatsioon!K207=0,"",Eksplikatsioon!K207)</f>
        <v>Terviseamet</v>
      </c>
      <c r="I206" s="23" t="str">
        <f>IF(Eksplikatsioon!L207=0,"",Eksplikatsioon!L207)</f>
        <v>PALDISKI MNT _03</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c r="A207" s="23" t="str">
        <f>IF(Eksplikatsioon!A208=0,"",Eksplikatsioon!A208)</f>
        <v>03</v>
      </c>
      <c r="B207" s="60" t="str">
        <f>IF(Eksplikatsioon!B208=0,"",Eksplikatsioon!B208)</f>
        <v>369</v>
      </c>
      <c r="C207" s="23" t="str">
        <f>IF(Eksplikatsioon!C208=0,"",Eksplikatsioon!C208)</f>
        <v>ÜÜRITAV PIND</v>
      </c>
      <c r="D207" s="23" t="str">
        <f>IF(Eksplikatsioon!D208=0,"",Eksplikatsioon!D208)</f>
        <v>Hoiuruum/Ladu</v>
      </c>
      <c r="E207" s="58">
        <f>IF(Eksplikatsioon!F208=0,"",Eksplikatsioon!F208)</f>
        <v>7.8</v>
      </c>
      <c r="F207" s="23" t="str">
        <f>IF(Eksplikatsioon!H208=0,"",Eksplikatsioon!H208)</f>
        <v/>
      </c>
      <c r="G207" s="23" t="str">
        <f>IF(Eksplikatsioon!J208=0,"",Eksplikatsioon!J208)</f>
        <v>Ainukasutuses pind</v>
      </c>
      <c r="H207" s="23" t="str">
        <f>IF(Eksplikatsioon!K208=0,"",Eksplikatsioon!K208)</f>
        <v>Terviseamet</v>
      </c>
      <c r="I207" s="23" t="str">
        <f>IF(Eksplikatsioon!L208=0,"",Eksplikatsioon!L208)</f>
        <v>PALDISKI MNT _03</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c r="A208" s="23" t="str">
        <f>IF(Eksplikatsioon!A209=0,"",Eksplikatsioon!A209)</f>
        <v>03</v>
      </c>
      <c r="B208" s="60" t="str">
        <f>IF(Eksplikatsioon!B209=0,"",Eksplikatsioon!B209)</f>
        <v>370</v>
      </c>
      <c r="C208" s="23" t="str">
        <f>IF(Eksplikatsioon!C209=0,"",Eksplikatsioon!C209)</f>
        <v>ÜÜRITAV PIND</v>
      </c>
      <c r="D208" s="23" t="str">
        <f>IF(Eksplikatsioon!D209=0,"",Eksplikatsioon!D209)</f>
        <v>Kabinet/Büroo</v>
      </c>
      <c r="E208" s="58">
        <f>IF(Eksplikatsioon!F209=0,"",Eksplikatsioon!F209)</f>
        <v>14.8</v>
      </c>
      <c r="F208" s="23" t="str">
        <f>IF(Eksplikatsioon!H209=0,"",Eksplikatsioon!H209)</f>
        <v/>
      </c>
      <c r="G208" s="23" t="str">
        <f>IF(Eksplikatsioon!J209=0,"",Eksplikatsioon!J209)</f>
        <v>Ainukasutuses pind</v>
      </c>
      <c r="H208" s="23" t="str">
        <f>IF(Eksplikatsioon!K209=0,"",Eksplikatsioon!K209)</f>
        <v>Terviseamet</v>
      </c>
      <c r="I208" s="23" t="str">
        <f>IF(Eksplikatsioon!L209=0,"",Eksplikatsioon!L209)</f>
        <v>PALDISKI MNT _03</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c r="A209" s="23" t="str">
        <f>IF(Eksplikatsioon!A210=0,"",Eksplikatsioon!A210)</f>
        <v>03</v>
      </c>
      <c r="B209" s="60" t="str">
        <f>IF(Eksplikatsioon!B210=0,"",Eksplikatsioon!B210)</f>
        <v>371</v>
      </c>
      <c r="C209" s="23" t="str">
        <f>IF(Eksplikatsioon!C210=0,"",Eksplikatsioon!C210)</f>
        <v>VERTIKAALSETE ÜHENDUSTEEDE PIND</v>
      </c>
      <c r="D209" s="23" t="str">
        <f>IF(Eksplikatsioon!D210=0,"",Eksplikatsioon!D210)</f>
        <v>Šaht</v>
      </c>
      <c r="E209" s="58">
        <f>IF(Eksplikatsioon!F210=0,"",Eksplikatsioon!F210)</f>
        <v>0.8</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c r="A210" s="23" t="str">
        <f>IF(Eksplikatsioon!A211=0,"",Eksplikatsioon!A211)</f>
        <v>03</v>
      </c>
      <c r="B210" s="60" t="str">
        <f>IF(Eksplikatsioon!B211=0,"",Eksplikatsioon!B211)</f>
        <v>372</v>
      </c>
      <c r="C210" s="23" t="str">
        <f>IF(Eksplikatsioon!C211=0,"",Eksplikatsioon!C211)</f>
        <v>ÜÜRITAV PIND</v>
      </c>
      <c r="D210" s="23" t="str">
        <f>IF(Eksplikatsioon!D211=0,"",Eksplikatsioon!D211)</f>
        <v>WC</v>
      </c>
      <c r="E210" s="58">
        <f>IF(Eksplikatsioon!F211=0,"",Eksplikatsioon!F211)</f>
        <v>3.8</v>
      </c>
      <c r="F210" s="23" t="str">
        <f>IF(Eksplikatsioon!H211=0,"",Eksplikatsioon!H211)</f>
        <v/>
      </c>
      <c r="G210" s="23" t="str">
        <f>IF(Eksplikatsioon!J211=0,"",Eksplikatsioon!J211)</f>
        <v>Ainukasutuses pind</v>
      </c>
      <c r="H210" s="23" t="str">
        <f>IF(Eksplikatsioon!K211=0,"",Eksplikatsioon!K211)</f>
        <v>Terviseamet</v>
      </c>
      <c r="I210" s="23" t="str">
        <f>IF(Eksplikatsioon!L211=0,"",Eksplikatsioon!L211)</f>
        <v>PALDISKI MNT _03</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c r="A211" s="23" t="str">
        <f>IF(Eksplikatsioon!A212=0,"",Eksplikatsioon!A212)</f>
        <v>03</v>
      </c>
      <c r="B211" s="60" t="str">
        <f>IF(Eksplikatsioon!B212=0,"",Eksplikatsioon!B212)</f>
        <v>373</v>
      </c>
      <c r="C211" s="23" t="str">
        <f>IF(Eksplikatsioon!C212=0,"",Eksplikatsioon!C212)</f>
        <v>TEHNOPIND</v>
      </c>
      <c r="D211" s="23" t="str">
        <f>IF(Eksplikatsioon!D212=0,"",Eksplikatsioon!D212)</f>
        <v>Elektrikilp</v>
      </c>
      <c r="E211" s="58">
        <f>IF(Eksplikatsioon!F212=0,"",Eksplikatsioon!F212)</f>
        <v>4.7</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c r="A212" s="23" t="str">
        <f>IF(Eksplikatsioon!A213=0,"",Eksplikatsioon!A213)</f>
        <v>03</v>
      </c>
      <c r="B212" s="60" t="str">
        <f>IF(Eksplikatsioon!B213=0,"",Eksplikatsioon!B213)</f>
        <v>374</v>
      </c>
      <c r="C212" s="23" t="str">
        <f>IF(Eksplikatsioon!C213=0,"",Eksplikatsioon!C213)</f>
        <v>ÜÜRITAV PIND</v>
      </c>
      <c r="D212" s="23" t="str">
        <f>IF(Eksplikatsioon!D213=0,"",Eksplikatsioon!D213)</f>
        <v>Server</v>
      </c>
      <c r="E212" s="58">
        <f>IF(Eksplikatsioon!F213=0,"",Eksplikatsioon!F213)</f>
        <v>12.4</v>
      </c>
      <c r="F212" s="23" t="str">
        <f>IF(Eksplikatsioon!H213=0,"",Eksplikatsioon!H213)</f>
        <v/>
      </c>
      <c r="G212" s="23" t="str">
        <f>IF(Eksplikatsioon!J213=0,"",Eksplikatsioon!J213)</f>
        <v>Ainukasutuses pind</v>
      </c>
      <c r="H212" s="23" t="str">
        <f>IF(Eksplikatsioon!K213=0,"",Eksplikatsioon!K213)</f>
        <v>Terviseamet</v>
      </c>
      <c r="I212" s="23" t="str">
        <f>IF(Eksplikatsioon!L213=0,"",Eksplikatsioon!L213)</f>
        <v>PALDISKI MNT _03</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c r="A213" s="23" t="str">
        <f>IF(Eksplikatsioon!A214=0,"",Eksplikatsioon!A214)</f>
        <v>03</v>
      </c>
      <c r="B213" s="60" t="str">
        <f>IF(Eksplikatsioon!B214=0,"",Eksplikatsioon!B214)</f>
        <v>375</v>
      </c>
      <c r="C213" s="23" t="str">
        <f>IF(Eksplikatsioon!C214=0,"",Eksplikatsioon!C214)</f>
        <v>ÜÜRITAV PIND</v>
      </c>
      <c r="D213" s="23" t="str">
        <f>IF(Eksplikatsioon!D214=0,"",Eksplikatsioon!D214)</f>
        <v>Nõupidamise ruum</v>
      </c>
      <c r="E213" s="58">
        <f>IF(Eksplikatsioon!F214=0,"",Eksplikatsioon!F214)</f>
        <v>26.2</v>
      </c>
      <c r="F213" s="23" t="str">
        <f>IF(Eksplikatsioon!H214=0,"",Eksplikatsioon!H214)</f>
        <v/>
      </c>
      <c r="G213" s="23" t="str">
        <f>IF(Eksplikatsioon!J214=0,"",Eksplikatsioon!J214)</f>
        <v>Ainukasutuses pind</v>
      </c>
      <c r="H213" s="23" t="str">
        <f>IF(Eksplikatsioon!K214=0,"",Eksplikatsioon!K214)</f>
        <v>Terviseamet</v>
      </c>
      <c r="I213" s="23" t="str">
        <f>IF(Eksplikatsioon!L214=0,"",Eksplikatsioon!L214)</f>
        <v>PALDISKI MNT _03</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c r="A214" s="23" t="str">
        <f>IF(Eksplikatsioon!A215=0,"",Eksplikatsioon!A215)</f>
        <v>03</v>
      </c>
      <c r="B214" s="60" t="str">
        <f>IF(Eksplikatsioon!B215=0,"",Eksplikatsioon!B215)</f>
        <v>376</v>
      </c>
      <c r="C214" s="23" t="str">
        <f>IF(Eksplikatsioon!C215=0,"",Eksplikatsioon!C215)</f>
        <v>TEHNOPIND</v>
      </c>
      <c r="D214" s="23" t="str">
        <f>IF(Eksplikatsioon!D215=0,"",Eksplikatsioon!D215)</f>
        <v>Vent ruum</v>
      </c>
      <c r="E214" s="58">
        <f>IF(Eksplikatsioon!F215=0,"",Eksplikatsioon!F215)</f>
        <v>97.6</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c r="A215" s="23" t="str">
        <f>IF(Eksplikatsioon!A216=0,"",Eksplikatsioon!A216)</f>
        <v>03</v>
      </c>
      <c r="B215" s="60" t="str">
        <f>IF(Eksplikatsioon!B216=0,"",Eksplikatsioon!B216)</f>
        <v>377</v>
      </c>
      <c r="C215" s="23" t="str">
        <f>IF(Eksplikatsioon!C216=0,"",Eksplikatsioon!C216)</f>
        <v>TEHNOPIND</v>
      </c>
      <c r="D215" s="23" t="str">
        <f>IF(Eksplikatsioon!D216=0,"",Eksplikatsioon!D216)</f>
        <v>Vent ruum</v>
      </c>
      <c r="E215" s="58">
        <f>IF(Eksplikatsioon!F216=0,"",Eksplikatsioon!F216)</f>
        <v>111</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c r="A216" s="23" t="str">
        <f>IF(Eksplikatsioon!A217=0,"",Eksplikatsioon!A217)</f>
        <v>03</v>
      </c>
      <c r="B216" s="60" t="str">
        <f>IF(Eksplikatsioon!B217=0,"",Eksplikatsioon!B217)</f>
        <v>378</v>
      </c>
      <c r="C216" s="23" t="str">
        <f>IF(Eksplikatsioon!C217=0,"",Eksplikatsioon!C217)</f>
        <v>ÜÜRITAV PIND</v>
      </c>
      <c r="D216" s="23" t="str">
        <f>IF(Eksplikatsioon!D217=0,"",Eksplikatsioon!D217)</f>
        <v>WC</v>
      </c>
      <c r="E216" s="58">
        <f>IF(Eksplikatsioon!F217=0,"",Eksplikatsioon!F217)</f>
        <v>2.5</v>
      </c>
      <c r="F216" s="23" t="str">
        <f>IF(Eksplikatsioon!H217=0,"",Eksplikatsioon!H217)</f>
        <v/>
      </c>
      <c r="G216" s="23" t="str">
        <f>IF(Eksplikatsioon!J217=0,"",Eksplikatsioon!J217)</f>
        <v>Ainukasutuses pind</v>
      </c>
      <c r="H216" s="23" t="str">
        <f>IF(Eksplikatsioon!K217=0,"",Eksplikatsioon!K217)</f>
        <v>Terviseamet</v>
      </c>
      <c r="I216" s="23" t="str">
        <f>IF(Eksplikatsioon!L217=0,"",Eksplikatsioon!L217)</f>
        <v>PALDISKI MNT _03</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c r="A217" s="23" t="str">
        <f>IF(Eksplikatsioon!A218=0,"",Eksplikatsioon!A218)</f>
        <v>03</v>
      </c>
      <c r="B217" s="60" t="str">
        <f>IF(Eksplikatsioon!B218=0,"",Eksplikatsioon!B218)</f>
        <v>379</v>
      </c>
      <c r="C217" s="23" t="str">
        <f>IF(Eksplikatsioon!C218=0,"",Eksplikatsioon!C218)</f>
        <v>ÜÜRITAV PIND</v>
      </c>
      <c r="D217" s="23" t="str">
        <f>IF(Eksplikatsioon!D218=0,"",Eksplikatsioon!D218)</f>
        <v>Kabinet/Büroo</v>
      </c>
      <c r="E217" s="58">
        <f>IF(Eksplikatsioon!F218=0,"",Eksplikatsioon!F218)</f>
        <v>10.199999999999999</v>
      </c>
      <c r="F217" s="23" t="str">
        <f>IF(Eksplikatsioon!H218=0,"",Eksplikatsioon!H218)</f>
        <v/>
      </c>
      <c r="G217" s="23" t="str">
        <f>IF(Eksplikatsioon!J218=0,"",Eksplikatsioon!J218)</f>
        <v>Ainukasutuses pind</v>
      </c>
      <c r="H217" s="23" t="str">
        <f>IF(Eksplikatsioon!K218=0,"",Eksplikatsioon!K218)</f>
        <v>Terviseamet</v>
      </c>
      <c r="I217" s="23" t="str">
        <f>IF(Eksplikatsioon!L218=0,"",Eksplikatsioon!L218)</f>
        <v>PALDISKI MNT _03</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c r="A218" s="23" t="str">
        <f>IF(Eksplikatsioon!A219=0,"",Eksplikatsioon!A219)</f>
        <v>03</v>
      </c>
      <c r="B218" s="60" t="str">
        <f>IF(Eksplikatsioon!B219=0,"",Eksplikatsioon!B219)</f>
        <v>380</v>
      </c>
      <c r="C218" s="23" t="str">
        <f>IF(Eksplikatsioon!C219=0,"",Eksplikatsioon!C219)</f>
        <v>VERTIKAALSETE ÜHENDUSTEEDE PIND</v>
      </c>
      <c r="D218" s="23" t="str">
        <f>IF(Eksplikatsioon!D219=0,"",Eksplikatsioon!D219)</f>
        <v>Lift</v>
      </c>
      <c r="E218" s="58">
        <f>IF(Eksplikatsioon!F219=0,"",Eksplikatsioon!F219)</f>
        <v>3.3</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c r="A219" s="23" t="str">
        <f>IF(Eksplikatsioon!A220=0,"",Eksplikatsioon!A220)</f>
        <v>03</v>
      </c>
      <c r="B219" s="60" t="str">
        <f>IF(Eksplikatsioon!B220=0,"",Eksplikatsioon!B220)</f>
        <v>381</v>
      </c>
      <c r="C219" s="23" t="str">
        <f>IF(Eksplikatsioon!C220=0,"",Eksplikatsioon!C220)</f>
        <v>VERTIKAALSETE ÜHENDUSTEEDE PIND</v>
      </c>
      <c r="D219" s="23" t="str">
        <f>IF(Eksplikatsioon!D220=0,"",Eksplikatsioon!D220)</f>
        <v>Lift</v>
      </c>
      <c r="E219" s="58">
        <f>IF(Eksplikatsioon!F220=0,"",Eksplikatsioon!F220)</f>
        <v>3.2</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c r="A220" s="23" t="str">
        <f>IF(Eksplikatsioon!A221=0,"",Eksplikatsioon!A221)</f>
        <v>03</v>
      </c>
      <c r="B220" s="60" t="str">
        <f>IF(Eksplikatsioon!B221=0,"",Eksplikatsioon!B221)</f>
        <v>382</v>
      </c>
      <c r="C220" s="23" t="str">
        <f>IF(Eksplikatsioon!C221=0,"",Eksplikatsioon!C221)</f>
        <v>VERTIKAALSETE ÜHENDUSTEEDE PIND</v>
      </c>
      <c r="D220" s="23" t="str">
        <f>IF(Eksplikatsioon!D221=0,"",Eksplikatsioon!D221)</f>
        <v>Šaht</v>
      </c>
      <c r="E220" s="58">
        <f>IF(Eksplikatsioon!F221=0,"",Eksplikatsioon!F221)</f>
        <v>0.4</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c r="A221" s="23" t="str">
        <f>IF(Eksplikatsioon!A222=0,"",Eksplikatsioon!A222)</f>
        <v>03</v>
      </c>
      <c r="B221" s="60" t="str">
        <f>IF(Eksplikatsioon!B222=0,"",Eksplikatsioon!B222)</f>
        <v>383</v>
      </c>
      <c r="C221" s="23" t="str">
        <f>IF(Eksplikatsioon!C222=0,"",Eksplikatsioon!C222)</f>
        <v>VERTIKAALSETE ÜHENDUSTEEDE PIND</v>
      </c>
      <c r="D221" s="23" t="str">
        <f>IF(Eksplikatsioon!D222=0,"",Eksplikatsioon!D222)</f>
        <v>Šaht</v>
      </c>
      <c r="E221" s="58">
        <f>IF(Eksplikatsioon!F222=0,"",Eksplikatsioon!F222)</f>
        <v>0.4</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c r="A222" s="23" t="str">
        <f>IF(Eksplikatsioon!A223=0,"",Eksplikatsioon!A223)</f>
        <v>03</v>
      </c>
      <c r="B222" s="60" t="str">
        <f>IF(Eksplikatsioon!B223=0,"",Eksplikatsioon!B223)</f>
        <v>384</v>
      </c>
      <c r="C222" s="23" t="str">
        <f>IF(Eksplikatsioon!C223=0,"",Eksplikatsioon!C223)</f>
        <v>VERTIKAALSETE ÜHENDUSTEEDE PIND</v>
      </c>
      <c r="D222" s="23" t="str">
        <f>IF(Eksplikatsioon!D223=0,"",Eksplikatsioon!D223)</f>
        <v>Šaht</v>
      </c>
      <c r="E222" s="58">
        <f>IF(Eksplikatsioon!F223=0,"",Eksplikatsioon!F223)</f>
        <v>0.7</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c r="A223" s="23" t="str">
        <f>IF(Eksplikatsioon!A224=0,"",Eksplikatsioon!A224)</f>
        <v>03</v>
      </c>
      <c r="B223" s="60" t="str">
        <f>IF(Eksplikatsioon!B224=0,"",Eksplikatsioon!B224)</f>
        <v>390</v>
      </c>
      <c r="C223" s="23" t="str">
        <f>IF(Eksplikatsioon!C224=0,"",Eksplikatsioon!C224)</f>
        <v>VERTIKAALSETE ÜHENDUSTEEDE PIND</v>
      </c>
      <c r="D223" s="23" t="str">
        <f>IF(Eksplikatsioon!D224=0,"",Eksplikatsioon!D224)</f>
        <v>Šaht</v>
      </c>
      <c r="E223" s="58">
        <f>IF(Eksplikatsioon!F224=0,"",Eksplikatsioon!F224)</f>
        <v>3.7</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c r="A224" s="23" t="str">
        <f>IF(Eksplikatsioon!A225=0,"",Eksplikatsioon!A225)</f>
        <v>03</v>
      </c>
      <c r="B224" s="60" t="str">
        <f>IF(Eksplikatsioon!B225=0,"",Eksplikatsioon!B225)</f>
        <v>391</v>
      </c>
      <c r="C224" s="23" t="str">
        <f>IF(Eksplikatsioon!C225=0,"",Eksplikatsioon!C225)</f>
        <v>ÜÜRITAV PIND</v>
      </c>
      <c r="D224" s="23" t="str">
        <f>IF(Eksplikatsioon!D225=0,"",Eksplikatsioon!D225)</f>
        <v>Eesruum</v>
      </c>
      <c r="E224" s="58">
        <f>IF(Eksplikatsioon!F225=0,"",Eksplikatsioon!F225)</f>
        <v>3.5</v>
      </c>
      <c r="F224" s="23" t="str">
        <f>IF(Eksplikatsioon!H225=0,"",Eksplikatsioon!H225)</f>
        <v/>
      </c>
      <c r="G224" s="23" t="str">
        <f>IF(Eksplikatsioon!J225=0,"",Eksplikatsioon!J225)</f>
        <v>Ainukasutuses pind</v>
      </c>
      <c r="H224" s="23" t="str">
        <f>IF(Eksplikatsioon!K225=0,"",Eksplikatsioon!K225)</f>
        <v>Terviseamet</v>
      </c>
      <c r="I224" s="23" t="str">
        <f>IF(Eksplikatsioon!L225=0,"",Eksplikatsioon!L225)</f>
        <v>PALDISKI MNT _03</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c r="A225" s="23" t="str">
        <f>IF(Eksplikatsioon!A226=0,"",Eksplikatsioon!A226)</f>
        <v>03</v>
      </c>
      <c r="B225" s="60" t="str">
        <f>IF(Eksplikatsioon!B226=0,"",Eksplikatsioon!B226)</f>
        <v>392</v>
      </c>
      <c r="C225" s="23" t="str">
        <f>IF(Eksplikatsioon!C226=0,"",Eksplikatsioon!C226)</f>
        <v>ÜÜRITAV PIND</v>
      </c>
      <c r="D225" s="23" t="str">
        <f>IF(Eksplikatsioon!D226=0,"",Eksplikatsioon!D226)</f>
        <v>Eesruum</v>
      </c>
      <c r="E225" s="58">
        <f>IF(Eksplikatsioon!F226=0,"",Eksplikatsioon!F226)</f>
        <v>2.6</v>
      </c>
      <c r="F225" s="23" t="str">
        <f>IF(Eksplikatsioon!H226=0,"",Eksplikatsioon!H226)</f>
        <v/>
      </c>
      <c r="G225" s="23" t="str">
        <f>IF(Eksplikatsioon!J226=0,"",Eksplikatsioon!J226)</f>
        <v>Ainukasutuses pind</v>
      </c>
      <c r="H225" s="23" t="str">
        <f>IF(Eksplikatsioon!K226=0,"",Eksplikatsioon!K226)</f>
        <v>Terviseamet</v>
      </c>
      <c r="I225" s="23" t="str">
        <f>IF(Eksplikatsioon!L226=0,"",Eksplikatsioon!L226)</f>
        <v>PALDISKI MNT _03</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c r="A226" s="23" t="str">
        <f>IF(Eksplikatsioon!A227=0,"",Eksplikatsioon!A227)</f>
        <v>04</v>
      </c>
      <c r="B226" s="60" t="str">
        <f>IF(Eksplikatsioon!B227=0,"",Eksplikatsioon!B227)</f>
        <v>401</v>
      </c>
      <c r="C226" s="23" t="str">
        <f>IF(Eksplikatsioon!C227=0,"",Eksplikatsioon!C227)</f>
        <v>ÜÜRITAV PIND</v>
      </c>
      <c r="D226" s="23" t="str">
        <f>IF(Eksplikatsioon!D227=0,"",Eksplikatsioon!D227)</f>
        <v>Aatrium/Fuajee</v>
      </c>
      <c r="E226" s="58">
        <f>IF(Eksplikatsioon!F227=0,"",Eksplikatsioon!F227)</f>
        <v>21.4</v>
      </c>
      <c r="F226" s="23" t="str">
        <f>IF(Eksplikatsioon!H227=0,"",Eksplikatsioon!H227)</f>
        <v/>
      </c>
      <c r="G226" s="23" t="str">
        <f>IF(Eksplikatsioon!J227=0,"",Eksplikatsioon!J227)</f>
        <v>Ainukasutuses pind</v>
      </c>
      <c r="H226" s="23" t="str">
        <f>IF(Eksplikatsioon!K227=0,"",Eksplikatsioon!K227)</f>
        <v>Terviseamet</v>
      </c>
      <c r="I226" s="23" t="str">
        <f>IF(Eksplikatsioon!L227=0,"",Eksplikatsioon!L227)</f>
        <v>PALDISKI MNT _03</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c r="A227" s="23" t="str">
        <f>IF(Eksplikatsioon!A228=0,"",Eksplikatsioon!A228)</f>
        <v>04</v>
      </c>
      <c r="B227" s="60" t="str">
        <f>IF(Eksplikatsioon!B228=0,"",Eksplikatsioon!B228)</f>
        <v>401a</v>
      </c>
      <c r="C227" s="23" t="str">
        <f>IF(Eksplikatsioon!C228=0,"",Eksplikatsioon!C228)</f>
        <v>VERTIKAALSETE ÜHENDUSTEEDE PIND</v>
      </c>
      <c r="D227" s="23" t="str">
        <f>IF(Eksplikatsioon!D228=0,"",Eksplikatsioon!D228)</f>
        <v>Trepp/Trepikoda</v>
      </c>
      <c r="E227" s="58">
        <f>IF(Eksplikatsioon!F228=0,"",Eksplikatsioon!F228)</f>
        <v>11.2</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c r="A228" s="23" t="str">
        <f>IF(Eksplikatsioon!A229=0,"",Eksplikatsioon!A229)</f>
        <v>04</v>
      </c>
      <c r="B228" s="60" t="str">
        <f>IF(Eksplikatsioon!B229=0,"",Eksplikatsioon!B229)</f>
        <v>402</v>
      </c>
      <c r="C228" s="23" t="str">
        <f>IF(Eksplikatsioon!C229=0,"",Eksplikatsioon!C229)</f>
        <v>VERTIKAALSETE ÜHENDUSTEEDE PIND</v>
      </c>
      <c r="D228" s="23" t="str">
        <f>IF(Eksplikatsioon!D229=0,"",Eksplikatsioon!D229)</f>
        <v>Trepp/Trepikoda</v>
      </c>
      <c r="E228" s="58">
        <f>IF(Eksplikatsioon!F229=0,"",Eksplikatsioon!F229)</f>
        <v>14.1</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c r="A229" s="23" t="str">
        <f>IF(Eksplikatsioon!A230=0,"",Eksplikatsioon!A230)</f>
        <v>04</v>
      </c>
      <c r="B229" s="60" t="str">
        <f>IF(Eksplikatsioon!B230=0,"",Eksplikatsioon!B230)</f>
        <v>403</v>
      </c>
      <c r="C229" s="23" t="str">
        <f>IF(Eksplikatsioon!C230=0,"",Eksplikatsioon!C230)</f>
        <v>VERTIKAALSETE ÜHENDUSTEEDE PIND</v>
      </c>
      <c r="D229" s="23" t="str">
        <f>IF(Eksplikatsioon!D230=0,"",Eksplikatsioon!D230)</f>
        <v>Trepp/Trepikoda</v>
      </c>
      <c r="E229" s="58">
        <f>IF(Eksplikatsioon!F230=0,"",Eksplikatsioon!F230)</f>
        <v>14.4</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c r="A230" s="23" t="str">
        <f>IF(Eksplikatsioon!A231=0,"",Eksplikatsioon!A231)</f>
        <v>04</v>
      </c>
      <c r="B230" s="60" t="str">
        <f>IF(Eksplikatsioon!B231=0,"",Eksplikatsioon!B231)</f>
        <v>404</v>
      </c>
      <c r="C230" s="23" t="str">
        <f>IF(Eksplikatsioon!C231=0,"",Eksplikatsioon!C231)</f>
        <v>ÜÜRITAV PIND</v>
      </c>
      <c r="D230" s="23" t="str">
        <f>IF(Eksplikatsioon!D231=0,"",Eksplikatsioon!D231)</f>
        <v>Kabinet/Büroo</v>
      </c>
      <c r="E230" s="58">
        <f>IF(Eksplikatsioon!F231=0,"",Eksplikatsioon!F231)</f>
        <v>30</v>
      </c>
      <c r="F230" s="23" t="str">
        <f>IF(Eksplikatsioon!H231=0,"",Eksplikatsioon!H231)</f>
        <v/>
      </c>
      <c r="G230" s="23" t="str">
        <f>IF(Eksplikatsioon!J231=0,"",Eksplikatsioon!J231)</f>
        <v>Ainukasutuses pind</v>
      </c>
      <c r="H230" s="23" t="str">
        <f>IF(Eksplikatsioon!K231=0,"",Eksplikatsioon!K231)</f>
        <v>Terviseamet</v>
      </c>
      <c r="I230" s="23" t="str">
        <f>IF(Eksplikatsioon!L231=0,"",Eksplikatsioon!L231)</f>
        <v>PALDISKI MNT _03</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c r="A231" s="23" t="str">
        <f>IF(Eksplikatsioon!A232=0,"",Eksplikatsioon!A232)</f>
        <v>04</v>
      </c>
      <c r="B231" s="60" t="str">
        <f>IF(Eksplikatsioon!B232=0,"",Eksplikatsioon!B232)</f>
        <v>405</v>
      </c>
      <c r="C231" s="23" t="str">
        <f>IF(Eksplikatsioon!C232=0,"",Eksplikatsioon!C232)</f>
        <v>ÜÜRITAV PIND</v>
      </c>
      <c r="D231" s="23" t="str">
        <f>IF(Eksplikatsioon!D232=0,"",Eksplikatsioon!D232)</f>
        <v>Kabinet/Büroo</v>
      </c>
      <c r="E231" s="58">
        <f>IF(Eksplikatsioon!F232=0,"",Eksplikatsioon!F232)</f>
        <v>16.2</v>
      </c>
      <c r="F231" s="23" t="str">
        <f>IF(Eksplikatsioon!H232=0,"",Eksplikatsioon!H232)</f>
        <v/>
      </c>
      <c r="G231" s="23" t="str">
        <f>IF(Eksplikatsioon!J232=0,"",Eksplikatsioon!J232)</f>
        <v>Ainukasutuses pind</v>
      </c>
      <c r="H231" s="23" t="str">
        <f>IF(Eksplikatsioon!K232=0,"",Eksplikatsioon!K232)</f>
        <v>Terviseamet</v>
      </c>
      <c r="I231" s="23" t="str">
        <f>IF(Eksplikatsioon!L232=0,"",Eksplikatsioon!L232)</f>
        <v>PALDISKI MNT _03</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c r="A232" s="23" t="str">
        <f>IF(Eksplikatsioon!A233=0,"",Eksplikatsioon!A233)</f>
        <v>04</v>
      </c>
      <c r="B232" s="60" t="str">
        <f>IF(Eksplikatsioon!B233=0,"",Eksplikatsioon!B233)</f>
        <v>406</v>
      </c>
      <c r="C232" s="23" t="str">
        <f>IF(Eksplikatsioon!C233=0,"",Eksplikatsioon!C233)</f>
        <v>ÜÜRITAV PIND</v>
      </c>
      <c r="D232" s="23" t="str">
        <f>IF(Eksplikatsioon!D233=0,"",Eksplikatsioon!D233)</f>
        <v>Kabinet/Büroo</v>
      </c>
      <c r="E232" s="58">
        <f>IF(Eksplikatsioon!F233=0,"",Eksplikatsioon!F233)</f>
        <v>15.9</v>
      </c>
      <c r="F232" s="23" t="str">
        <f>IF(Eksplikatsioon!H233=0,"",Eksplikatsioon!H233)</f>
        <v/>
      </c>
      <c r="G232" s="23" t="str">
        <f>IF(Eksplikatsioon!J233=0,"",Eksplikatsioon!J233)</f>
        <v>Ainukasutuses pind</v>
      </c>
      <c r="H232" s="23" t="str">
        <f>IF(Eksplikatsioon!K233=0,"",Eksplikatsioon!K233)</f>
        <v>Terviseamet</v>
      </c>
      <c r="I232" s="23" t="str">
        <f>IF(Eksplikatsioon!L233=0,"",Eksplikatsioon!L233)</f>
        <v>PALDISKI MNT _03</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c r="A233" s="23" t="str">
        <f>IF(Eksplikatsioon!A234=0,"",Eksplikatsioon!A234)</f>
        <v>04</v>
      </c>
      <c r="B233" s="60" t="str">
        <f>IF(Eksplikatsioon!B234=0,"",Eksplikatsioon!B234)</f>
        <v>407</v>
      </c>
      <c r="C233" s="23" t="str">
        <f>IF(Eksplikatsioon!C234=0,"",Eksplikatsioon!C234)</f>
        <v>ÜÜRITAV PIND</v>
      </c>
      <c r="D233" s="23" t="str">
        <f>IF(Eksplikatsioon!D234=0,"",Eksplikatsioon!D234)</f>
        <v>Kabinet/Büroo</v>
      </c>
      <c r="E233" s="58">
        <f>IF(Eksplikatsioon!F234=0,"",Eksplikatsioon!F234)</f>
        <v>10.7</v>
      </c>
      <c r="F233" s="23" t="str">
        <f>IF(Eksplikatsioon!H234=0,"",Eksplikatsioon!H234)</f>
        <v/>
      </c>
      <c r="G233" s="23" t="str">
        <f>IF(Eksplikatsioon!J234=0,"",Eksplikatsioon!J234)</f>
        <v>Ainukasutuses pind</v>
      </c>
      <c r="H233" s="23" t="str">
        <f>IF(Eksplikatsioon!K234=0,"",Eksplikatsioon!K234)</f>
        <v>Terviseamet</v>
      </c>
      <c r="I233" s="23" t="str">
        <f>IF(Eksplikatsioon!L234=0,"",Eksplikatsioon!L234)</f>
        <v>PALDISKI MNT _03</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c r="A234" s="23" t="str">
        <f>IF(Eksplikatsioon!A235=0,"",Eksplikatsioon!A235)</f>
        <v>04</v>
      </c>
      <c r="B234" s="60" t="str">
        <f>IF(Eksplikatsioon!B235=0,"",Eksplikatsioon!B235)</f>
        <v>408</v>
      </c>
      <c r="C234" s="23" t="str">
        <f>IF(Eksplikatsioon!C235=0,"",Eksplikatsioon!C235)</f>
        <v>ÜÜRITAV PIND</v>
      </c>
      <c r="D234" s="23" t="str">
        <f>IF(Eksplikatsioon!D235=0,"",Eksplikatsioon!D235)</f>
        <v>Kabinet/Büroo</v>
      </c>
      <c r="E234" s="58">
        <f>IF(Eksplikatsioon!F235=0,"",Eksplikatsioon!F235)</f>
        <v>10.6</v>
      </c>
      <c r="F234" s="23" t="str">
        <f>IF(Eksplikatsioon!H235=0,"",Eksplikatsioon!H235)</f>
        <v/>
      </c>
      <c r="G234" s="23" t="str">
        <f>IF(Eksplikatsioon!J235=0,"",Eksplikatsioon!J235)</f>
        <v>Ainukasutuses pind</v>
      </c>
      <c r="H234" s="23" t="str">
        <f>IF(Eksplikatsioon!K235=0,"",Eksplikatsioon!K235)</f>
        <v>Terviseamet</v>
      </c>
      <c r="I234" s="23" t="str">
        <f>IF(Eksplikatsioon!L235=0,"",Eksplikatsioon!L235)</f>
        <v>PALDISKI MNT _03</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c r="A235" s="23" t="str">
        <f>IF(Eksplikatsioon!A236=0,"",Eksplikatsioon!A236)</f>
        <v>04</v>
      </c>
      <c r="B235" s="60" t="str">
        <f>IF(Eksplikatsioon!B236=0,"",Eksplikatsioon!B236)</f>
        <v>409</v>
      </c>
      <c r="C235" s="23" t="str">
        <f>IF(Eksplikatsioon!C236=0,"",Eksplikatsioon!C236)</f>
        <v>ÜÜRITAV PIND</v>
      </c>
      <c r="D235" s="23" t="str">
        <f>IF(Eksplikatsioon!D236=0,"",Eksplikatsioon!D236)</f>
        <v>Kabinet/Büroo</v>
      </c>
      <c r="E235" s="58">
        <f>IF(Eksplikatsioon!F236=0,"",Eksplikatsioon!F236)</f>
        <v>28.7</v>
      </c>
      <c r="F235" s="23" t="str">
        <f>IF(Eksplikatsioon!H236=0,"",Eksplikatsioon!H236)</f>
        <v/>
      </c>
      <c r="G235" s="23" t="str">
        <f>IF(Eksplikatsioon!J236=0,"",Eksplikatsioon!J236)</f>
        <v>Ainukasutuses pind</v>
      </c>
      <c r="H235" s="23" t="str">
        <f>IF(Eksplikatsioon!K236=0,"",Eksplikatsioon!K236)</f>
        <v>Terviseamet</v>
      </c>
      <c r="I235" s="23" t="str">
        <f>IF(Eksplikatsioon!L236=0,"",Eksplikatsioon!L236)</f>
        <v>PALDISKI MNT _03</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c r="A236" s="23" t="str">
        <f>IF(Eksplikatsioon!A237=0,"",Eksplikatsioon!A237)</f>
        <v>04</v>
      </c>
      <c r="B236" s="60" t="str">
        <f>IF(Eksplikatsioon!B237=0,"",Eksplikatsioon!B237)</f>
        <v>410</v>
      </c>
      <c r="C236" s="23" t="str">
        <f>IF(Eksplikatsioon!C237=0,"",Eksplikatsioon!C237)</f>
        <v>ÜÜRITAV PIND</v>
      </c>
      <c r="D236" s="23" t="str">
        <f>IF(Eksplikatsioon!D237=0,"",Eksplikatsioon!D237)</f>
        <v>Kabinet/Büroo</v>
      </c>
      <c r="E236" s="58">
        <f>IF(Eksplikatsioon!F237=0,"",Eksplikatsioon!F237)</f>
        <v>15.5</v>
      </c>
      <c r="F236" s="23" t="str">
        <f>IF(Eksplikatsioon!H237=0,"",Eksplikatsioon!H237)</f>
        <v/>
      </c>
      <c r="G236" s="23" t="str">
        <f>IF(Eksplikatsioon!J237=0,"",Eksplikatsioon!J237)</f>
        <v>Ainukasutuses pind</v>
      </c>
      <c r="H236" s="23" t="str">
        <f>IF(Eksplikatsioon!K237=0,"",Eksplikatsioon!K237)</f>
        <v>Terviseamet</v>
      </c>
      <c r="I236" s="23" t="str">
        <f>IF(Eksplikatsioon!L237=0,"",Eksplikatsioon!L237)</f>
        <v>PALDISKI MNT _03</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c r="A237" s="23" t="str">
        <f>IF(Eksplikatsioon!A238=0,"",Eksplikatsioon!A238)</f>
        <v>04</v>
      </c>
      <c r="B237" s="60" t="str">
        <f>IF(Eksplikatsioon!B238=0,"",Eksplikatsioon!B238)</f>
        <v>411</v>
      </c>
      <c r="C237" s="23" t="str">
        <f>IF(Eksplikatsioon!C238=0,"",Eksplikatsioon!C238)</f>
        <v>ÜÜRITAV PIND</v>
      </c>
      <c r="D237" s="23" t="str">
        <f>IF(Eksplikatsioon!D238=0,"",Eksplikatsioon!D238)</f>
        <v>Kabinet/Büroo</v>
      </c>
      <c r="E237" s="58">
        <f>IF(Eksplikatsioon!F238=0,"",Eksplikatsioon!F238)</f>
        <v>13.1</v>
      </c>
      <c r="F237" s="23" t="str">
        <f>IF(Eksplikatsioon!H238=0,"",Eksplikatsioon!H238)</f>
        <v/>
      </c>
      <c r="G237" s="23" t="str">
        <f>IF(Eksplikatsioon!J238=0,"",Eksplikatsioon!J238)</f>
        <v>Ainukasutuses pind</v>
      </c>
      <c r="H237" s="23" t="str">
        <f>IF(Eksplikatsioon!K238=0,"",Eksplikatsioon!K238)</f>
        <v>Terviseamet</v>
      </c>
      <c r="I237" s="23" t="str">
        <f>IF(Eksplikatsioon!L238=0,"",Eksplikatsioon!L238)</f>
        <v>PALDISKI MNT _03</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c r="A238" s="23" t="str">
        <f>IF(Eksplikatsioon!A239=0,"",Eksplikatsioon!A239)</f>
        <v>04</v>
      </c>
      <c r="B238" s="60" t="str">
        <f>IF(Eksplikatsioon!B239=0,"",Eksplikatsioon!B239)</f>
        <v>412</v>
      </c>
      <c r="C238" s="23" t="str">
        <f>IF(Eksplikatsioon!C239=0,"",Eksplikatsioon!C239)</f>
        <v>ÜÜRITAV PIND</v>
      </c>
      <c r="D238" s="23" t="str">
        <f>IF(Eksplikatsioon!D239=0,"",Eksplikatsioon!D239)</f>
        <v>Kabinet/Büroo</v>
      </c>
      <c r="E238" s="58">
        <f>IF(Eksplikatsioon!F239=0,"",Eksplikatsioon!F239)</f>
        <v>15.3</v>
      </c>
      <c r="F238" s="23" t="str">
        <f>IF(Eksplikatsioon!H239=0,"",Eksplikatsioon!H239)</f>
        <v/>
      </c>
      <c r="G238" s="23" t="str">
        <f>IF(Eksplikatsioon!J239=0,"",Eksplikatsioon!J239)</f>
        <v>Ainukasutuses pind</v>
      </c>
      <c r="H238" s="23" t="str">
        <f>IF(Eksplikatsioon!K239=0,"",Eksplikatsioon!K239)</f>
        <v>Terviseamet</v>
      </c>
      <c r="I238" s="23" t="str">
        <f>IF(Eksplikatsioon!L239=0,"",Eksplikatsioon!L239)</f>
        <v>PALDISKI MNT _03</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c r="A239" s="23" t="str">
        <f>IF(Eksplikatsioon!A240=0,"",Eksplikatsioon!A240)</f>
        <v>04</v>
      </c>
      <c r="B239" s="60" t="str">
        <f>IF(Eksplikatsioon!B240=0,"",Eksplikatsioon!B240)</f>
        <v>413</v>
      </c>
      <c r="C239" s="23" t="str">
        <f>IF(Eksplikatsioon!C240=0,"",Eksplikatsioon!C240)</f>
        <v>ÜÜRITAV PIND</v>
      </c>
      <c r="D239" s="23" t="str">
        <f>IF(Eksplikatsioon!D240=0,"",Eksplikatsioon!D240)</f>
        <v>Kabinet/Büroo</v>
      </c>
      <c r="E239" s="58">
        <f>IF(Eksplikatsioon!F240=0,"",Eksplikatsioon!F240)</f>
        <v>9.5</v>
      </c>
      <c r="F239" s="23" t="str">
        <f>IF(Eksplikatsioon!H240=0,"",Eksplikatsioon!H240)</f>
        <v/>
      </c>
      <c r="G239" s="23" t="str">
        <f>IF(Eksplikatsioon!J240=0,"",Eksplikatsioon!J240)</f>
        <v>Ainukasutuses pind</v>
      </c>
      <c r="H239" s="23" t="str">
        <f>IF(Eksplikatsioon!K240=0,"",Eksplikatsioon!K240)</f>
        <v>Terviseamet</v>
      </c>
      <c r="I239" s="23" t="str">
        <f>IF(Eksplikatsioon!L240=0,"",Eksplikatsioon!L240)</f>
        <v>PALDISKI MNT _03</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c r="A240" s="23" t="str">
        <f>IF(Eksplikatsioon!A241=0,"",Eksplikatsioon!A241)</f>
        <v>04</v>
      </c>
      <c r="B240" s="60" t="str">
        <f>IF(Eksplikatsioon!B241=0,"",Eksplikatsioon!B241)</f>
        <v>414</v>
      </c>
      <c r="C240" s="23" t="str">
        <f>IF(Eksplikatsioon!C241=0,"",Eksplikatsioon!C241)</f>
        <v>TEHNOPIND</v>
      </c>
      <c r="D240" s="23" t="str">
        <f>IF(Eksplikatsioon!D241=0,"",Eksplikatsioon!D241)</f>
        <v>Elektrikilp</v>
      </c>
      <c r="E240" s="58">
        <f>IF(Eksplikatsioon!F241=0,"",Eksplikatsioon!F241)</f>
        <v>4.7</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c r="A241" s="23" t="str">
        <f>IF(Eksplikatsioon!A242=0,"",Eksplikatsioon!A242)</f>
        <v>04</v>
      </c>
      <c r="B241" s="60" t="str">
        <f>IF(Eksplikatsioon!B242=0,"",Eksplikatsioon!B242)</f>
        <v>415</v>
      </c>
      <c r="C241" s="23" t="str">
        <f>IF(Eksplikatsioon!C242=0,"",Eksplikatsioon!C242)</f>
        <v>ÜÜRITAV PIND</v>
      </c>
      <c r="D241" s="23" t="str">
        <f>IF(Eksplikatsioon!D242=0,"",Eksplikatsioon!D242)</f>
        <v>WC</v>
      </c>
      <c r="E241" s="58">
        <f>IF(Eksplikatsioon!F242=0,"",Eksplikatsioon!F242)</f>
        <v>4.5999999999999996</v>
      </c>
      <c r="F241" s="23" t="str">
        <f>IF(Eksplikatsioon!H242=0,"",Eksplikatsioon!H242)</f>
        <v/>
      </c>
      <c r="G241" s="23" t="str">
        <f>IF(Eksplikatsioon!J242=0,"",Eksplikatsioon!J242)</f>
        <v>Ainukasutuses pind</v>
      </c>
      <c r="H241" s="23" t="str">
        <f>IF(Eksplikatsioon!K242=0,"",Eksplikatsioon!K242)</f>
        <v>Terviseamet</v>
      </c>
      <c r="I241" s="23" t="str">
        <f>IF(Eksplikatsioon!L242=0,"",Eksplikatsioon!L242)</f>
        <v>PALDISKI MNT _03</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c r="A242" s="23" t="str">
        <f>IF(Eksplikatsioon!A243=0,"",Eksplikatsioon!A243)</f>
        <v>04</v>
      </c>
      <c r="B242" s="60" t="str">
        <f>IF(Eksplikatsioon!B243=0,"",Eksplikatsioon!B243)</f>
        <v>416</v>
      </c>
      <c r="C242" s="23" t="str">
        <f>IF(Eksplikatsioon!C243=0,"",Eksplikatsioon!C243)</f>
        <v>ÜÜRITAV PIND</v>
      </c>
      <c r="D242" s="23" t="str">
        <f>IF(Eksplikatsioon!D243=0,"",Eksplikatsioon!D243)</f>
        <v>Kabinet/Büroo</v>
      </c>
      <c r="E242" s="58">
        <f>IF(Eksplikatsioon!F243=0,"",Eksplikatsioon!F243)</f>
        <v>15.3</v>
      </c>
      <c r="F242" s="23" t="str">
        <f>IF(Eksplikatsioon!H243=0,"",Eksplikatsioon!H243)</f>
        <v/>
      </c>
      <c r="G242" s="23" t="str">
        <f>IF(Eksplikatsioon!J243=0,"",Eksplikatsioon!J243)</f>
        <v>Ainukasutuses pind</v>
      </c>
      <c r="H242" s="23" t="str">
        <f>IF(Eksplikatsioon!K243=0,"",Eksplikatsioon!K243)</f>
        <v>Terviseamet</v>
      </c>
      <c r="I242" s="23" t="str">
        <f>IF(Eksplikatsioon!L243=0,"",Eksplikatsioon!L243)</f>
        <v>PALDISKI MNT _03</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c r="A243" s="23" t="str">
        <f>IF(Eksplikatsioon!A244=0,"",Eksplikatsioon!A244)</f>
        <v>04</v>
      </c>
      <c r="B243" s="60" t="str">
        <f>IF(Eksplikatsioon!B244=0,"",Eksplikatsioon!B244)</f>
        <v>417</v>
      </c>
      <c r="C243" s="23" t="str">
        <f>IF(Eksplikatsioon!C244=0,"",Eksplikatsioon!C244)</f>
        <v>ÜÜRITAV PIND</v>
      </c>
      <c r="D243" s="23" t="str">
        <f>IF(Eksplikatsioon!D244=0,"",Eksplikatsioon!D244)</f>
        <v>Kabinet/Büroo</v>
      </c>
      <c r="E243" s="58">
        <f>IF(Eksplikatsioon!F244=0,"",Eksplikatsioon!F244)</f>
        <v>20.2</v>
      </c>
      <c r="F243" s="23" t="str">
        <f>IF(Eksplikatsioon!H244=0,"",Eksplikatsioon!H244)</f>
        <v/>
      </c>
      <c r="G243" s="23" t="str">
        <f>IF(Eksplikatsioon!J244=0,"",Eksplikatsioon!J244)</f>
        <v>Ainukasutuses pind</v>
      </c>
      <c r="H243" s="23" t="str">
        <f>IF(Eksplikatsioon!K244=0,"",Eksplikatsioon!K244)</f>
        <v>Terviseamet</v>
      </c>
      <c r="I243" s="23" t="str">
        <f>IF(Eksplikatsioon!L244=0,"",Eksplikatsioon!L244)</f>
        <v>PALDISKI MNT _03</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c r="A244" s="23" t="str">
        <f>IF(Eksplikatsioon!A245=0,"",Eksplikatsioon!A245)</f>
        <v>04</v>
      </c>
      <c r="B244" s="60" t="str">
        <f>IF(Eksplikatsioon!B245=0,"",Eksplikatsioon!B245)</f>
        <v>418</v>
      </c>
      <c r="C244" s="23" t="str">
        <f>IF(Eksplikatsioon!C245=0,"",Eksplikatsioon!C245)</f>
        <v>ÜÜRITAV PIND</v>
      </c>
      <c r="D244" s="23" t="str">
        <f>IF(Eksplikatsioon!D245=0,"",Eksplikatsioon!D245)</f>
        <v>Kabinet/Büroo</v>
      </c>
      <c r="E244" s="58">
        <f>IF(Eksplikatsioon!F245=0,"",Eksplikatsioon!F245)</f>
        <v>35.1</v>
      </c>
      <c r="F244" s="23" t="str">
        <f>IF(Eksplikatsioon!H245=0,"",Eksplikatsioon!H245)</f>
        <v/>
      </c>
      <c r="G244" s="23" t="str">
        <f>IF(Eksplikatsioon!J245=0,"",Eksplikatsioon!J245)</f>
        <v>Ainukasutuses pind</v>
      </c>
      <c r="H244" s="23" t="str">
        <f>IF(Eksplikatsioon!K245=0,"",Eksplikatsioon!K245)</f>
        <v>Terviseamet</v>
      </c>
      <c r="I244" s="23" t="str">
        <f>IF(Eksplikatsioon!L245=0,"",Eksplikatsioon!L245)</f>
        <v>PALDISKI MNT _03</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c r="A245" s="23" t="str">
        <f>IF(Eksplikatsioon!A246=0,"",Eksplikatsioon!A246)</f>
        <v>04</v>
      </c>
      <c r="B245" s="60" t="str">
        <f>IF(Eksplikatsioon!B246=0,"",Eksplikatsioon!B246)</f>
        <v>419</v>
      </c>
      <c r="C245" s="23" t="str">
        <f>IF(Eksplikatsioon!C246=0,"",Eksplikatsioon!C246)</f>
        <v>ÜÜRITAV PIND</v>
      </c>
      <c r="D245" s="23" t="str">
        <f>IF(Eksplikatsioon!D246=0,"",Eksplikatsioon!D246)</f>
        <v>Kabinet/Büroo</v>
      </c>
      <c r="E245" s="58">
        <f>IF(Eksplikatsioon!F246=0,"",Eksplikatsioon!F246)</f>
        <v>15.9</v>
      </c>
      <c r="F245" s="23" t="str">
        <f>IF(Eksplikatsioon!H246=0,"",Eksplikatsioon!H246)</f>
        <v/>
      </c>
      <c r="G245" s="23" t="str">
        <f>IF(Eksplikatsioon!J246=0,"",Eksplikatsioon!J246)</f>
        <v>Ainukasutuses pind</v>
      </c>
      <c r="H245" s="23" t="str">
        <f>IF(Eksplikatsioon!K246=0,"",Eksplikatsioon!K246)</f>
        <v>Terviseamet</v>
      </c>
      <c r="I245" s="23" t="str">
        <f>IF(Eksplikatsioon!L246=0,"",Eksplikatsioon!L246)</f>
        <v>PALDISKI MNT _03</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c r="A246" s="23" t="str">
        <f>IF(Eksplikatsioon!A247=0,"",Eksplikatsioon!A247)</f>
        <v>04</v>
      </c>
      <c r="B246" s="60" t="str">
        <f>IF(Eksplikatsioon!B247=0,"",Eksplikatsioon!B247)</f>
        <v>420</v>
      </c>
      <c r="C246" s="23" t="str">
        <f>IF(Eksplikatsioon!C247=0,"",Eksplikatsioon!C247)</f>
        <v>ÜÜRITAV PIND</v>
      </c>
      <c r="D246" s="23" t="str">
        <f>IF(Eksplikatsioon!D247=0,"",Eksplikatsioon!D247)</f>
        <v>Kabinet/Büroo</v>
      </c>
      <c r="E246" s="58">
        <f>IF(Eksplikatsioon!F247=0,"",Eksplikatsioon!F247)</f>
        <v>16.100000000000001</v>
      </c>
      <c r="F246" s="23" t="str">
        <f>IF(Eksplikatsioon!H247=0,"",Eksplikatsioon!H247)</f>
        <v/>
      </c>
      <c r="G246" s="23" t="str">
        <f>IF(Eksplikatsioon!J247=0,"",Eksplikatsioon!J247)</f>
        <v>Ainukasutuses pind</v>
      </c>
      <c r="H246" s="23" t="str">
        <f>IF(Eksplikatsioon!K247=0,"",Eksplikatsioon!K247)</f>
        <v>Terviseamet</v>
      </c>
      <c r="I246" s="23" t="str">
        <f>IF(Eksplikatsioon!L247=0,"",Eksplikatsioon!L247)</f>
        <v>PALDISKI MNT _03</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c r="A247" s="23" t="str">
        <f>IF(Eksplikatsioon!A248=0,"",Eksplikatsioon!A248)</f>
        <v>04</v>
      </c>
      <c r="B247" s="60" t="str">
        <f>IF(Eksplikatsioon!B248=0,"",Eksplikatsioon!B248)</f>
        <v>421</v>
      </c>
      <c r="C247" s="23" t="str">
        <f>IF(Eksplikatsioon!C248=0,"",Eksplikatsioon!C248)</f>
        <v>ÜÜRITAV PIND</v>
      </c>
      <c r="D247" s="23" t="str">
        <f>IF(Eksplikatsioon!D248=0,"",Eksplikatsioon!D248)</f>
        <v>Kabinet/Büroo</v>
      </c>
      <c r="E247" s="58">
        <f>IF(Eksplikatsioon!F248=0,"",Eksplikatsioon!F248)</f>
        <v>15.9</v>
      </c>
      <c r="F247" s="23" t="str">
        <f>IF(Eksplikatsioon!H248=0,"",Eksplikatsioon!H248)</f>
        <v/>
      </c>
      <c r="G247" s="23" t="str">
        <f>IF(Eksplikatsioon!J248=0,"",Eksplikatsioon!J248)</f>
        <v>Ainukasutuses pind</v>
      </c>
      <c r="H247" s="23" t="str">
        <f>IF(Eksplikatsioon!K248=0,"",Eksplikatsioon!K248)</f>
        <v>Terviseamet</v>
      </c>
      <c r="I247" s="23" t="str">
        <f>IF(Eksplikatsioon!L248=0,"",Eksplikatsioon!L248)</f>
        <v>PALDISKI MNT _03</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c r="A248" s="23" t="str">
        <f>IF(Eksplikatsioon!A249=0,"",Eksplikatsioon!A249)</f>
        <v>04</v>
      </c>
      <c r="B248" s="60" t="str">
        <f>IF(Eksplikatsioon!B249=0,"",Eksplikatsioon!B249)</f>
        <v>422</v>
      </c>
      <c r="C248" s="23" t="str">
        <f>IF(Eksplikatsioon!C249=0,"",Eksplikatsioon!C249)</f>
        <v>ÜÜRITAV PIND</v>
      </c>
      <c r="D248" s="23" t="str">
        <f>IF(Eksplikatsioon!D249=0,"",Eksplikatsioon!D249)</f>
        <v>Kabinet/Büroo</v>
      </c>
      <c r="E248" s="58">
        <f>IF(Eksplikatsioon!F249=0,"",Eksplikatsioon!F249)</f>
        <v>30.4</v>
      </c>
      <c r="F248" s="23" t="str">
        <f>IF(Eksplikatsioon!H249=0,"",Eksplikatsioon!H249)</f>
        <v/>
      </c>
      <c r="G248" s="23" t="str">
        <f>IF(Eksplikatsioon!J249=0,"",Eksplikatsioon!J249)</f>
        <v>Ainukasutuses pind</v>
      </c>
      <c r="H248" s="23" t="str">
        <f>IF(Eksplikatsioon!K249=0,"",Eksplikatsioon!K249)</f>
        <v>Terviseamet</v>
      </c>
      <c r="I248" s="23" t="str">
        <f>IF(Eksplikatsioon!L249=0,"",Eksplikatsioon!L249)</f>
        <v>PALDISKI MNT _03</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c r="A249" s="23" t="str">
        <f>IF(Eksplikatsioon!A250=0,"",Eksplikatsioon!A250)</f>
        <v>04</v>
      </c>
      <c r="B249" s="60" t="str">
        <f>IF(Eksplikatsioon!B250=0,"",Eksplikatsioon!B250)</f>
        <v>423</v>
      </c>
      <c r="C249" s="23" t="str">
        <f>IF(Eksplikatsioon!C250=0,"",Eksplikatsioon!C250)</f>
        <v>ÜÜRITAV PIND</v>
      </c>
      <c r="D249" s="23" t="str">
        <f>IF(Eksplikatsioon!D250=0,"",Eksplikatsioon!D250)</f>
        <v>Kabinet/Büroo</v>
      </c>
      <c r="E249" s="58">
        <f>IF(Eksplikatsioon!F250=0,"",Eksplikatsioon!F250)</f>
        <v>16.399999999999999</v>
      </c>
      <c r="F249" s="23" t="str">
        <f>IF(Eksplikatsioon!H250=0,"",Eksplikatsioon!H250)</f>
        <v/>
      </c>
      <c r="G249" s="23" t="str">
        <f>IF(Eksplikatsioon!J250=0,"",Eksplikatsioon!J250)</f>
        <v>Ainukasutuses pind</v>
      </c>
      <c r="H249" s="23" t="str">
        <f>IF(Eksplikatsioon!K250=0,"",Eksplikatsioon!K250)</f>
        <v>Terviseamet</v>
      </c>
      <c r="I249" s="23" t="str">
        <f>IF(Eksplikatsioon!L250=0,"",Eksplikatsioon!L250)</f>
        <v>PALDISKI MNT _03</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c r="A250" s="23" t="str">
        <f>IF(Eksplikatsioon!A251=0,"",Eksplikatsioon!A251)</f>
        <v>04</v>
      </c>
      <c r="B250" s="60" t="str">
        <f>IF(Eksplikatsioon!B251=0,"",Eksplikatsioon!B251)</f>
        <v>424</v>
      </c>
      <c r="C250" s="23" t="str">
        <f>IF(Eksplikatsioon!C251=0,"",Eksplikatsioon!C251)</f>
        <v>ÜÜRITAV PIND</v>
      </c>
      <c r="D250" s="23" t="str">
        <f>IF(Eksplikatsioon!D251=0,"",Eksplikatsioon!D251)</f>
        <v>Kabinet/Büroo</v>
      </c>
      <c r="E250" s="58">
        <f>IF(Eksplikatsioon!F251=0,"",Eksplikatsioon!F251)</f>
        <v>16.5</v>
      </c>
      <c r="F250" s="23" t="str">
        <f>IF(Eksplikatsioon!H251=0,"",Eksplikatsioon!H251)</f>
        <v/>
      </c>
      <c r="G250" s="23" t="str">
        <f>IF(Eksplikatsioon!J251=0,"",Eksplikatsioon!J251)</f>
        <v>Ainukasutuses pind</v>
      </c>
      <c r="H250" s="23" t="str">
        <f>IF(Eksplikatsioon!K251=0,"",Eksplikatsioon!K251)</f>
        <v>Terviseamet</v>
      </c>
      <c r="I250" s="23" t="str">
        <f>IF(Eksplikatsioon!L251=0,"",Eksplikatsioon!L251)</f>
        <v>PALDISKI MNT _03</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c r="A251" s="23" t="str">
        <f>IF(Eksplikatsioon!A252=0,"",Eksplikatsioon!A252)</f>
        <v>04</v>
      </c>
      <c r="B251" s="60" t="str">
        <f>IF(Eksplikatsioon!B252=0,"",Eksplikatsioon!B252)</f>
        <v>425</v>
      </c>
      <c r="C251" s="23" t="str">
        <f>IF(Eksplikatsioon!C252=0,"",Eksplikatsioon!C252)</f>
        <v>ÜÜRITAV PIND</v>
      </c>
      <c r="D251" s="23" t="str">
        <f>IF(Eksplikatsioon!D252=0,"",Eksplikatsioon!D252)</f>
        <v>Kabinet/Büroo</v>
      </c>
      <c r="E251" s="58">
        <f>IF(Eksplikatsioon!F252=0,"",Eksplikatsioon!F252)</f>
        <v>16.399999999999999</v>
      </c>
      <c r="F251" s="23" t="str">
        <f>IF(Eksplikatsioon!H252=0,"",Eksplikatsioon!H252)</f>
        <v/>
      </c>
      <c r="G251" s="23" t="str">
        <f>IF(Eksplikatsioon!J252=0,"",Eksplikatsioon!J252)</f>
        <v>Ainukasutuses pind</v>
      </c>
      <c r="H251" s="23" t="str">
        <f>IF(Eksplikatsioon!K252=0,"",Eksplikatsioon!K252)</f>
        <v>Terviseamet</v>
      </c>
      <c r="I251" s="23" t="str">
        <f>IF(Eksplikatsioon!L252=0,"",Eksplikatsioon!L252)</f>
        <v>PALDISKI MNT _03</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c r="A252" s="23" t="str">
        <f>IF(Eksplikatsioon!A253=0,"",Eksplikatsioon!A253)</f>
        <v>04</v>
      </c>
      <c r="B252" s="60" t="str">
        <f>IF(Eksplikatsioon!B253=0,"",Eksplikatsioon!B253)</f>
        <v>426</v>
      </c>
      <c r="C252" s="23" t="str">
        <f>IF(Eksplikatsioon!C253=0,"",Eksplikatsioon!C253)</f>
        <v>ÜÜRITAV PIND</v>
      </c>
      <c r="D252" s="23" t="str">
        <f>IF(Eksplikatsioon!D253=0,"",Eksplikatsioon!D253)</f>
        <v>Kabinet/Büroo</v>
      </c>
      <c r="E252" s="58">
        <f>IF(Eksplikatsioon!F253=0,"",Eksplikatsioon!F253)</f>
        <v>10.5</v>
      </c>
      <c r="F252" s="23" t="str">
        <f>IF(Eksplikatsioon!H253=0,"",Eksplikatsioon!H253)</f>
        <v/>
      </c>
      <c r="G252" s="23" t="str">
        <f>IF(Eksplikatsioon!J253=0,"",Eksplikatsioon!J253)</f>
        <v>Ainukasutuses pind</v>
      </c>
      <c r="H252" s="23" t="str">
        <f>IF(Eksplikatsioon!K253=0,"",Eksplikatsioon!K253)</f>
        <v>Terviseamet</v>
      </c>
      <c r="I252" s="23" t="str">
        <f>IF(Eksplikatsioon!L253=0,"",Eksplikatsioon!L253)</f>
        <v>PALDISKI MNT _03</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c r="A253" s="23" t="str">
        <f>IF(Eksplikatsioon!A254=0,"",Eksplikatsioon!A254)</f>
        <v>04</v>
      </c>
      <c r="B253" s="60" t="str">
        <f>IF(Eksplikatsioon!B254=0,"",Eksplikatsioon!B254)</f>
        <v>427</v>
      </c>
      <c r="C253" s="23" t="str">
        <f>IF(Eksplikatsioon!C254=0,"",Eksplikatsioon!C254)</f>
        <v>ÜÜRITAV PIND</v>
      </c>
      <c r="D253" s="23" t="str">
        <f>IF(Eksplikatsioon!D254=0,"",Eksplikatsioon!D254)</f>
        <v>Kabinet/Büroo</v>
      </c>
      <c r="E253" s="58">
        <f>IF(Eksplikatsioon!F254=0,"",Eksplikatsioon!F254)</f>
        <v>30.1</v>
      </c>
      <c r="F253" s="23" t="str">
        <f>IF(Eksplikatsioon!H254=0,"",Eksplikatsioon!H254)</f>
        <v/>
      </c>
      <c r="G253" s="23" t="str">
        <f>IF(Eksplikatsioon!J254=0,"",Eksplikatsioon!J254)</f>
        <v>Ainukasutuses pind</v>
      </c>
      <c r="H253" s="23" t="str">
        <f>IF(Eksplikatsioon!K254=0,"",Eksplikatsioon!K254)</f>
        <v>Terviseamet</v>
      </c>
      <c r="I253" s="23" t="str">
        <f>IF(Eksplikatsioon!L254=0,"",Eksplikatsioon!L254)</f>
        <v>PALDISKI MNT _03</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c r="A254" s="23" t="str">
        <f>IF(Eksplikatsioon!A255=0,"",Eksplikatsioon!A255)</f>
        <v>04</v>
      </c>
      <c r="B254" s="60" t="str">
        <f>IF(Eksplikatsioon!B255=0,"",Eksplikatsioon!B255)</f>
        <v>428</v>
      </c>
      <c r="C254" s="23" t="str">
        <f>IF(Eksplikatsioon!C255=0,"",Eksplikatsioon!C255)</f>
        <v>ÜÜRITAV PIND</v>
      </c>
      <c r="D254" s="23" t="str">
        <f>IF(Eksplikatsioon!D255=0,"",Eksplikatsioon!D255)</f>
        <v>Kabinet/Büroo</v>
      </c>
      <c r="E254" s="58">
        <f>IF(Eksplikatsioon!F255=0,"",Eksplikatsioon!F255)</f>
        <v>15.9</v>
      </c>
      <c r="F254" s="23" t="str">
        <f>IF(Eksplikatsioon!H255=0,"",Eksplikatsioon!H255)</f>
        <v/>
      </c>
      <c r="G254" s="23" t="str">
        <f>IF(Eksplikatsioon!J255=0,"",Eksplikatsioon!J255)</f>
        <v>Ainukasutuses pind</v>
      </c>
      <c r="H254" s="23" t="str">
        <f>IF(Eksplikatsioon!K255=0,"",Eksplikatsioon!K255)</f>
        <v>Terviseamet</v>
      </c>
      <c r="I254" s="23" t="str">
        <f>IF(Eksplikatsioon!L255=0,"",Eksplikatsioon!L255)</f>
        <v>PALDISKI MNT _03</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c r="A255" s="23" t="str">
        <f>IF(Eksplikatsioon!A256=0,"",Eksplikatsioon!A256)</f>
        <v>04</v>
      </c>
      <c r="B255" s="60" t="str">
        <f>IF(Eksplikatsioon!B256=0,"",Eksplikatsioon!B256)</f>
        <v>429</v>
      </c>
      <c r="C255" s="23" t="str">
        <f>IF(Eksplikatsioon!C256=0,"",Eksplikatsioon!C256)</f>
        <v>ÜÜRITAV PIND</v>
      </c>
      <c r="D255" s="23" t="str">
        <f>IF(Eksplikatsioon!D256=0,"",Eksplikatsioon!D256)</f>
        <v>Kabinet/Büroo</v>
      </c>
      <c r="E255" s="58">
        <f>IF(Eksplikatsioon!F256=0,"",Eksplikatsioon!F256)</f>
        <v>15.8</v>
      </c>
      <c r="F255" s="23" t="str">
        <f>IF(Eksplikatsioon!H256=0,"",Eksplikatsioon!H256)</f>
        <v/>
      </c>
      <c r="G255" s="23" t="str">
        <f>IF(Eksplikatsioon!J256=0,"",Eksplikatsioon!J256)</f>
        <v>Ainukasutuses pind</v>
      </c>
      <c r="H255" s="23" t="str">
        <f>IF(Eksplikatsioon!K256=0,"",Eksplikatsioon!K256)</f>
        <v>Terviseamet</v>
      </c>
      <c r="I255" s="23" t="str">
        <f>IF(Eksplikatsioon!L256=0,"",Eksplikatsioon!L256)</f>
        <v>PALDISKI MNT _03</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c r="A256" s="23" t="str">
        <f>IF(Eksplikatsioon!A257=0,"",Eksplikatsioon!A257)</f>
        <v>04</v>
      </c>
      <c r="B256" s="60" t="str">
        <f>IF(Eksplikatsioon!B257=0,"",Eksplikatsioon!B257)</f>
        <v>430</v>
      </c>
      <c r="C256" s="23" t="str">
        <f>IF(Eksplikatsioon!C257=0,"",Eksplikatsioon!C257)</f>
        <v>ÜÜRITAV PIND</v>
      </c>
      <c r="D256" s="23" t="str">
        <f>IF(Eksplikatsioon!D257=0,"",Eksplikatsioon!D257)</f>
        <v>Kabinet/Büroo</v>
      </c>
      <c r="E256" s="58">
        <f>IF(Eksplikatsioon!F257=0,"",Eksplikatsioon!F257)</f>
        <v>11.7</v>
      </c>
      <c r="F256" s="23" t="str">
        <f>IF(Eksplikatsioon!H257=0,"",Eksplikatsioon!H257)</f>
        <v/>
      </c>
      <c r="G256" s="23" t="str">
        <f>IF(Eksplikatsioon!J257=0,"",Eksplikatsioon!J257)</f>
        <v>Ainukasutuses pind</v>
      </c>
      <c r="H256" s="23" t="str">
        <f>IF(Eksplikatsioon!K257=0,"",Eksplikatsioon!K257)</f>
        <v>Terviseamet</v>
      </c>
      <c r="I256" s="23" t="str">
        <f>IF(Eksplikatsioon!L257=0,"",Eksplikatsioon!L257)</f>
        <v>PALDISKI MNT _03</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c r="A257" s="23" t="str">
        <f>IF(Eksplikatsioon!A258=0,"",Eksplikatsioon!A258)</f>
        <v>04</v>
      </c>
      <c r="B257" s="60" t="str">
        <f>IF(Eksplikatsioon!B258=0,"",Eksplikatsioon!B258)</f>
        <v>431</v>
      </c>
      <c r="C257" s="23" t="str">
        <f>IF(Eksplikatsioon!C258=0,"",Eksplikatsioon!C258)</f>
        <v>ÜÜRITAV PIND</v>
      </c>
      <c r="D257" s="23" t="str">
        <f>IF(Eksplikatsioon!D258=0,"",Eksplikatsioon!D258)</f>
        <v>Kabinet/Büroo</v>
      </c>
      <c r="E257" s="58">
        <f>IF(Eksplikatsioon!F258=0,"",Eksplikatsioon!F258)</f>
        <v>16.600000000000001</v>
      </c>
      <c r="F257" s="23" t="str">
        <f>IF(Eksplikatsioon!H258=0,"",Eksplikatsioon!H258)</f>
        <v/>
      </c>
      <c r="G257" s="23" t="str">
        <f>IF(Eksplikatsioon!J258=0,"",Eksplikatsioon!J258)</f>
        <v>Ainukasutuses pind</v>
      </c>
      <c r="H257" s="23" t="str">
        <f>IF(Eksplikatsioon!K258=0,"",Eksplikatsioon!K258)</f>
        <v>Terviseamet</v>
      </c>
      <c r="I257" s="23" t="str">
        <f>IF(Eksplikatsioon!L258=0,"",Eksplikatsioon!L258)</f>
        <v>PALDISKI MNT _03</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c r="A258" s="23" t="str">
        <f>IF(Eksplikatsioon!A259=0,"",Eksplikatsioon!A259)</f>
        <v>04</v>
      </c>
      <c r="B258" s="60" t="str">
        <f>IF(Eksplikatsioon!B259=0,"",Eksplikatsioon!B259)</f>
        <v>432</v>
      </c>
      <c r="C258" s="23" t="str">
        <f>IF(Eksplikatsioon!C259=0,"",Eksplikatsioon!C259)</f>
        <v>ÜÜRITAV PIND</v>
      </c>
      <c r="D258" s="23" t="str">
        <f>IF(Eksplikatsioon!D259=0,"",Eksplikatsioon!D259)</f>
        <v>Kabinet/Büroo</v>
      </c>
      <c r="E258" s="58">
        <f>IF(Eksplikatsioon!F259=0,"",Eksplikatsioon!F259)</f>
        <v>18.7</v>
      </c>
      <c r="F258" s="23" t="str">
        <f>IF(Eksplikatsioon!H259=0,"",Eksplikatsioon!H259)</f>
        <v/>
      </c>
      <c r="G258" s="23" t="str">
        <f>IF(Eksplikatsioon!J259=0,"",Eksplikatsioon!J259)</f>
        <v>Ainukasutuses pind</v>
      </c>
      <c r="H258" s="23" t="str">
        <f>IF(Eksplikatsioon!K259=0,"",Eksplikatsioon!K259)</f>
        <v>Terviseamet</v>
      </c>
      <c r="I258" s="23" t="str">
        <f>IF(Eksplikatsioon!L259=0,"",Eksplikatsioon!L259)</f>
        <v>PALDISKI MNT _03</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c r="A259" s="23" t="str">
        <f>IF(Eksplikatsioon!A260=0,"",Eksplikatsioon!A260)</f>
        <v>04</v>
      </c>
      <c r="B259" s="60" t="str">
        <f>IF(Eksplikatsioon!B260=0,"",Eksplikatsioon!B260)</f>
        <v>433</v>
      </c>
      <c r="C259" s="23" t="str">
        <f>IF(Eksplikatsioon!C260=0,"",Eksplikatsioon!C260)</f>
        <v>ÜÜRITAV PIND</v>
      </c>
      <c r="D259" s="23" t="str">
        <f>IF(Eksplikatsioon!D260=0,"",Eksplikatsioon!D260)</f>
        <v>Kabinet/Büroo</v>
      </c>
      <c r="E259" s="58">
        <f>IF(Eksplikatsioon!F260=0,"",Eksplikatsioon!F260)</f>
        <v>11.7</v>
      </c>
      <c r="F259" s="23" t="str">
        <f>IF(Eksplikatsioon!H260=0,"",Eksplikatsioon!H260)</f>
        <v/>
      </c>
      <c r="G259" s="23" t="str">
        <f>IF(Eksplikatsioon!J260=0,"",Eksplikatsioon!J260)</f>
        <v>Ainukasutuses pind</v>
      </c>
      <c r="H259" s="23" t="str">
        <f>IF(Eksplikatsioon!K260=0,"",Eksplikatsioon!K260)</f>
        <v>Terviseamet</v>
      </c>
      <c r="I259" s="23" t="str">
        <f>IF(Eksplikatsioon!L260=0,"",Eksplikatsioon!L260)</f>
        <v>PALDISKI MNT _03</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c r="A260" s="23" t="str">
        <f>IF(Eksplikatsioon!A261=0,"",Eksplikatsioon!A261)</f>
        <v>04</v>
      </c>
      <c r="B260" s="60" t="str">
        <f>IF(Eksplikatsioon!B261=0,"",Eksplikatsioon!B261)</f>
        <v>434</v>
      </c>
      <c r="C260" s="23" t="str">
        <f>IF(Eksplikatsioon!C261=0,"",Eksplikatsioon!C261)</f>
        <v>ÜÜRITAV PIND</v>
      </c>
      <c r="D260" s="23" t="str">
        <f>IF(Eksplikatsioon!D261=0,"",Eksplikatsioon!D261)</f>
        <v>Kabinet/Büroo</v>
      </c>
      <c r="E260" s="58">
        <f>IF(Eksplikatsioon!F261=0,"",Eksplikatsioon!F261)</f>
        <v>27</v>
      </c>
      <c r="F260" s="23" t="str">
        <f>IF(Eksplikatsioon!H261=0,"",Eksplikatsioon!H261)</f>
        <v/>
      </c>
      <c r="G260" s="23" t="str">
        <f>IF(Eksplikatsioon!J261=0,"",Eksplikatsioon!J261)</f>
        <v>Ainukasutuses pind</v>
      </c>
      <c r="H260" s="23" t="str">
        <f>IF(Eksplikatsioon!K261=0,"",Eksplikatsioon!K261)</f>
        <v>Terviseamet</v>
      </c>
      <c r="I260" s="23" t="str">
        <f>IF(Eksplikatsioon!L261=0,"",Eksplikatsioon!L261)</f>
        <v>PALDISKI MNT _03</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c r="A261" s="23" t="str">
        <f>IF(Eksplikatsioon!A262=0,"",Eksplikatsioon!A262)</f>
        <v>04</v>
      </c>
      <c r="B261" s="60" t="str">
        <f>IF(Eksplikatsioon!B262=0,"",Eksplikatsioon!B262)</f>
        <v>435</v>
      </c>
      <c r="C261" s="23" t="str">
        <f>IF(Eksplikatsioon!C262=0,"",Eksplikatsioon!C262)</f>
        <v>ÜÜRITAV PIND</v>
      </c>
      <c r="D261" s="23" t="str">
        <f>IF(Eksplikatsioon!D262=0,"",Eksplikatsioon!D262)</f>
        <v>Kabinet/Büroo</v>
      </c>
      <c r="E261" s="58">
        <f>IF(Eksplikatsioon!F262=0,"",Eksplikatsioon!F262)</f>
        <v>10.4</v>
      </c>
      <c r="F261" s="23" t="str">
        <f>IF(Eksplikatsioon!H262=0,"",Eksplikatsioon!H262)</f>
        <v/>
      </c>
      <c r="G261" s="23" t="str">
        <f>IF(Eksplikatsioon!J262=0,"",Eksplikatsioon!J262)</f>
        <v>Ainukasutuses pind</v>
      </c>
      <c r="H261" s="23" t="str">
        <f>IF(Eksplikatsioon!K262=0,"",Eksplikatsioon!K262)</f>
        <v>Terviseamet</v>
      </c>
      <c r="I261" s="23" t="str">
        <f>IF(Eksplikatsioon!L262=0,"",Eksplikatsioon!L262)</f>
        <v>PALDISKI MNT _03</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c r="A262" s="23" t="str">
        <f>IF(Eksplikatsioon!A263=0,"",Eksplikatsioon!A263)</f>
        <v>04</v>
      </c>
      <c r="B262" s="60" t="str">
        <f>IF(Eksplikatsioon!B263=0,"",Eksplikatsioon!B263)</f>
        <v>436</v>
      </c>
      <c r="C262" s="23" t="str">
        <f>IF(Eksplikatsioon!C263=0,"",Eksplikatsioon!C263)</f>
        <v>ÜÜRITAV PIND</v>
      </c>
      <c r="D262" s="23" t="str">
        <f>IF(Eksplikatsioon!D263=0,"",Eksplikatsioon!D263)</f>
        <v>Kabinet/Büroo</v>
      </c>
      <c r="E262" s="58">
        <f>IF(Eksplikatsioon!F263=0,"",Eksplikatsioon!F263)</f>
        <v>10.1</v>
      </c>
      <c r="F262" s="23" t="str">
        <f>IF(Eksplikatsioon!H263=0,"",Eksplikatsioon!H263)</f>
        <v/>
      </c>
      <c r="G262" s="23" t="str">
        <f>IF(Eksplikatsioon!J263=0,"",Eksplikatsioon!J263)</f>
        <v>Ainukasutuses pind</v>
      </c>
      <c r="H262" s="23" t="str">
        <f>IF(Eksplikatsioon!K263=0,"",Eksplikatsioon!K263)</f>
        <v>Terviseamet</v>
      </c>
      <c r="I262" s="23" t="str">
        <f>IF(Eksplikatsioon!L263=0,"",Eksplikatsioon!L263)</f>
        <v>PALDISKI MNT _03</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c r="A263" s="23" t="str">
        <f>IF(Eksplikatsioon!A264=0,"",Eksplikatsioon!A264)</f>
        <v>04</v>
      </c>
      <c r="B263" s="60" t="str">
        <f>IF(Eksplikatsioon!B264=0,"",Eksplikatsioon!B264)</f>
        <v>437</v>
      </c>
      <c r="C263" s="23" t="str">
        <f>IF(Eksplikatsioon!C264=0,"",Eksplikatsioon!C264)</f>
        <v>ÜÜRITAV PIND</v>
      </c>
      <c r="D263" s="23" t="str">
        <f>IF(Eksplikatsioon!D264=0,"",Eksplikatsioon!D264)</f>
        <v>Kabinet/Büroo</v>
      </c>
      <c r="E263" s="58">
        <f>IF(Eksplikatsioon!F264=0,"",Eksplikatsioon!F264)</f>
        <v>13.5</v>
      </c>
      <c r="F263" s="23" t="str">
        <f>IF(Eksplikatsioon!H264=0,"",Eksplikatsioon!H264)</f>
        <v/>
      </c>
      <c r="G263" s="23" t="str">
        <f>IF(Eksplikatsioon!J264=0,"",Eksplikatsioon!J264)</f>
        <v>Ainukasutuses pind</v>
      </c>
      <c r="H263" s="23" t="str">
        <f>IF(Eksplikatsioon!K264=0,"",Eksplikatsioon!K264)</f>
        <v>Terviseamet</v>
      </c>
      <c r="I263" s="23" t="str">
        <f>IF(Eksplikatsioon!L264=0,"",Eksplikatsioon!L264)</f>
        <v>PALDISKI MNT _03</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c r="A264" s="23" t="str">
        <f>IF(Eksplikatsioon!A265=0,"",Eksplikatsioon!A265)</f>
        <v>04</v>
      </c>
      <c r="B264" s="60" t="str">
        <f>IF(Eksplikatsioon!B265=0,"",Eksplikatsioon!B265)</f>
        <v>438</v>
      </c>
      <c r="C264" s="23" t="str">
        <f>IF(Eksplikatsioon!C265=0,"",Eksplikatsioon!C265)</f>
        <v>ÜÜRITAV PIND</v>
      </c>
      <c r="D264" s="23" t="str">
        <f>IF(Eksplikatsioon!D265=0,"",Eksplikatsioon!D265)</f>
        <v>Kabinet/Büroo</v>
      </c>
      <c r="E264" s="58">
        <f>IF(Eksplikatsioon!F265=0,"",Eksplikatsioon!F265)</f>
        <v>15.9</v>
      </c>
      <c r="F264" s="23" t="str">
        <f>IF(Eksplikatsioon!H265=0,"",Eksplikatsioon!H265)</f>
        <v/>
      </c>
      <c r="G264" s="23" t="str">
        <f>IF(Eksplikatsioon!J265=0,"",Eksplikatsioon!J265)</f>
        <v>Ainukasutuses pind</v>
      </c>
      <c r="H264" s="23" t="str">
        <f>IF(Eksplikatsioon!K265=0,"",Eksplikatsioon!K265)</f>
        <v>Terviseamet</v>
      </c>
      <c r="I264" s="23" t="str">
        <f>IF(Eksplikatsioon!L265=0,"",Eksplikatsioon!L265)</f>
        <v>PALDISKI MNT _03</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c r="A265" s="23" t="str">
        <f>IF(Eksplikatsioon!A266=0,"",Eksplikatsioon!A266)</f>
        <v>04</v>
      </c>
      <c r="B265" s="60" t="str">
        <f>IF(Eksplikatsioon!B266=0,"",Eksplikatsioon!B266)</f>
        <v>439</v>
      </c>
      <c r="C265" s="23" t="str">
        <f>IF(Eksplikatsioon!C266=0,"",Eksplikatsioon!C266)</f>
        <v>ÜÜRITAV PIND</v>
      </c>
      <c r="D265" s="23" t="str">
        <f>IF(Eksplikatsioon!D266=0,"",Eksplikatsioon!D266)</f>
        <v>Hoiuruum/Ladu</v>
      </c>
      <c r="E265" s="58">
        <f>IF(Eksplikatsioon!F266=0,"",Eksplikatsioon!F266)</f>
        <v>10.6</v>
      </c>
      <c r="F265" s="23" t="str">
        <f>IF(Eksplikatsioon!H266=0,"",Eksplikatsioon!H266)</f>
        <v/>
      </c>
      <c r="G265" s="23" t="str">
        <f>IF(Eksplikatsioon!J266=0,"",Eksplikatsioon!J266)</f>
        <v>Ainukasutuses pind</v>
      </c>
      <c r="H265" s="23" t="str">
        <f>IF(Eksplikatsioon!K266=0,"",Eksplikatsioon!K266)</f>
        <v>Terviseamet</v>
      </c>
      <c r="I265" s="23" t="str">
        <f>IF(Eksplikatsioon!L266=0,"",Eksplikatsioon!L266)</f>
        <v>PALDISKI MNT _03</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c r="A266" s="23" t="str">
        <f>IF(Eksplikatsioon!A267=0,"",Eksplikatsioon!A267)</f>
        <v>04</v>
      </c>
      <c r="B266" s="60" t="str">
        <f>IF(Eksplikatsioon!B267=0,"",Eksplikatsioon!B267)</f>
        <v>439.1</v>
      </c>
      <c r="C266" s="23" t="str">
        <f>IF(Eksplikatsioon!C267=0,"",Eksplikatsioon!C267)</f>
        <v>ÜÜRITAV PIND</v>
      </c>
      <c r="D266" s="23" t="str">
        <f>IF(Eksplikatsioon!D267=0,"",Eksplikatsioon!D267)</f>
        <v>Hoiuruum/Ladu</v>
      </c>
      <c r="E266" s="58">
        <f>IF(Eksplikatsioon!F267=0,"",Eksplikatsioon!F267)</f>
        <v>10.6</v>
      </c>
      <c r="F266" s="23" t="str">
        <f>IF(Eksplikatsioon!H267=0,"",Eksplikatsioon!H267)</f>
        <v/>
      </c>
      <c r="G266" s="23" t="str">
        <f>IF(Eksplikatsioon!J267=0,"",Eksplikatsioon!J267)</f>
        <v>Ainukasutuses pind</v>
      </c>
      <c r="H266" s="23" t="str">
        <f>IF(Eksplikatsioon!K267=0,"",Eksplikatsioon!K267)</f>
        <v>Terviseamet</v>
      </c>
      <c r="I266" s="23" t="str">
        <f>IF(Eksplikatsioon!L267=0,"",Eksplikatsioon!L267)</f>
        <v>PALDISKI MNT _03</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c r="A267" s="23" t="str">
        <f>IF(Eksplikatsioon!A268=0,"",Eksplikatsioon!A268)</f>
        <v>04</v>
      </c>
      <c r="B267" s="60" t="str">
        <f>IF(Eksplikatsioon!B268=0,"",Eksplikatsioon!B268)</f>
        <v>440</v>
      </c>
      <c r="C267" s="23" t="str">
        <f>IF(Eksplikatsioon!C268=0,"",Eksplikatsioon!C268)</f>
        <v>ÜÜRITAV PIND</v>
      </c>
      <c r="D267" s="23" t="str">
        <f>IF(Eksplikatsioon!D268=0,"",Eksplikatsioon!D268)</f>
        <v>Nõupidamise ruum</v>
      </c>
      <c r="E267" s="58">
        <f>IF(Eksplikatsioon!F268=0,"",Eksplikatsioon!F268)</f>
        <v>30.7</v>
      </c>
      <c r="F267" s="23" t="str">
        <f>IF(Eksplikatsioon!H268=0,"",Eksplikatsioon!H268)</f>
        <v/>
      </c>
      <c r="G267" s="23" t="str">
        <f>IF(Eksplikatsioon!J268=0,"",Eksplikatsioon!J268)</f>
        <v>Ainukasutuses pind</v>
      </c>
      <c r="H267" s="23" t="str">
        <f>IF(Eksplikatsioon!K268=0,"",Eksplikatsioon!K268)</f>
        <v>Terviseamet</v>
      </c>
      <c r="I267" s="23" t="str">
        <f>IF(Eksplikatsioon!L268=0,"",Eksplikatsioon!L268)</f>
        <v>PALDISKI MNT _03</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c r="A268" s="23" t="str">
        <f>IF(Eksplikatsioon!A269=0,"",Eksplikatsioon!A269)</f>
        <v>04</v>
      </c>
      <c r="B268" s="60" t="str">
        <f>IF(Eksplikatsioon!B269=0,"",Eksplikatsioon!B269)</f>
        <v>441</v>
      </c>
      <c r="C268" s="23" t="str">
        <f>IF(Eksplikatsioon!C269=0,"",Eksplikatsioon!C269)</f>
        <v>ÜÜRITAV PIND</v>
      </c>
      <c r="D268" s="23" t="str">
        <f>IF(Eksplikatsioon!D269=0,"",Eksplikatsioon!D269)</f>
        <v>WC</v>
      </c>
      <c r="E268" s="58">
        <f>IF(Eksplikatsioon!F269=0,"",Eksplikatsioon!F269)</f>
        <v>3</v>
      </c>
      <c r="F268" s="23" t="str">
        <f>IF(Eksplikatsioon!H269=0,"",Eksplikatsioon!H269)</f>
        <v/>
      </c>
      <c r="G268" s="23" t="str">
        <f>IF(Eksplikatsioon!J269=0,"",Eksplikatsioon!J269)</f>
        <v>Ainukasutuses pind</v>
      </c>
      <c r="H268" s="23" t="str">
        <f>IF(Eksplikatsioon!K269=0,"",Eksplikatsioon!K269)</f>
        <v>Terviseamet</v>
      </c>
      <c r="I268" s="23" t="str">
        <f>IF(Eksplikatsioon!L269=0,"",Eksplikatsioon!L269)</f>
        <v>PALDISKI MNT _03</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c r="A269" s="23" t="str">
        <f>IF(Eksplikatsioon!A270=0,"",Eksplikatsioon!A270)</f>
        <v>04</v>
      </c>
      <c r="B269" s="60" t="str">
        <f>IF(Eksplikatsioon!B270=0,"",Eksplikatsioon!B270)</f>
        <v>442</v>
      </c>
      <c r="C269" s="23" t="str">
        <f>IF(Eksplikatsioon!C270=0,"",Eksplikatsioon!C270)</f>
        <v>ÜÜRITAV PIND</v>
      </c>
      <c r="D269" s="23" t="str">
        <f>IF(Eksplikatsioon!D270=0,"",Eksplikatsioon!D270)</f>
        <v>Aatrium/Fuajee</v>
      </c>
      <c r="E269" s="58">
        <f>IF(Eksplikatsioon!F270=0,"",Eksplikatsioon!F270)</f>
        <v>134.30000000000001</v>
      </c>
      <c r="F269" s="23" t="str">
        <f>IF(Eksplikatsioon!H270=0,"",Eksplikatsioon!H270)</f>
        <v/>
      </c>
      <c r="G269" s="23" t="str">
        <f>IF(Eksplikatsioon!J270=0,"",Eksplikatsioon!J270)</f>
        <v>Ainukasutuses pind</v>
      </c>
      <c r="H269" s="23" t="str">
        <f>IF(Eksplikatsioon!K270=0,"",Eksplikatsioon!K270)</f>
        <v>Terviseamet</v>
      </c>
      <c r="I269" s="23" t="str">
        <f>IF(Eksplikatsioon!L270=0,"",Eksplikatsioon!L270)</f>
        <v>PALDISKI MNT _03</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c r="A270" s="23" t="str">
        <f>IF(Eksplikatsioon!A271=0,"",Eksplikatsioon!A271)</f>
        <v>04</v>
      </c>
      <c r="B270" s="60" t="str">
        <f>IF(Eksplikatsioon!B271=0,"",Eksplikatsioon!B271)</f>
        <v>447</v>
      </c>
      <c r="C270" s="23" t="str">
        <f>IF(Eksplikatsioon!C271=0,"",Eksplikatsioon!C271)</f>
        <v>ÜÜRITAV PIND</v>
      </c>
      <c r="D270" s="23" t="str">
        <f>IF(Eksplikatsioon!D271=0,"",Eksplikatsioon!D271)</f>
        <v>Puhkeruum</v>
      </c>
      <c r="E270" s="58">
        <f>IF(Eksplikatsioon!F271=0,"",Eksplikatsioon!F271)</f>
        <v>34.9</v>
      </c>
      <c r="F270" s="23" t="str">
        <f>IF(Eksplikatsioon!H271=0,"",Eksplikatsioon!H271)</f>
        <v/>
      </c>
      <c r="G270" s="23" t="str">
        <f>IF(Eksplikatsioon!J271=0,"",Eksplikatsioon!J271)</f>
        <v>Ainukasutuses pind</v>
      </c>
      <c r="H270" s="23" t="str">
        <f>IF(Eksplikatsioon!K271=0,"",Eksplikatsioon!K271)</f>
        <v>Terviseamet</v>
      </c>
      <c r="I270" s="23" t="str">
        <f>IF(Eksplikatsioon!L271=0,"",Eksplikatsioon!L271)</f>
        <v>PALDISKI MNT _03</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c r="A271" s="23" t="str">
        <f>IF(Eksplikatsioon!A272=0,"",Eksplikatsioon!A272)</f>
        <v>04</v>
      </c>
      <c r="B271" s="60" t="str">
        <f>IF(Eksplikatsioon!B272=0,"",Eksplikatsioon!B272)</f>
        <v>449</v>
      </c>
      <c r="C271" s="23" t="str">
        <f>IF(Eksplikatsioon!C272=0,"",Eksplikatsioon!C272)</f>
        <v>ÜÜRITAV PIND</v>
      </c>
      <c r="D271" s="23" t="str">
        <f>IF(Eksplikatsioon!D272=0,"",Eksplikatsioon!D272)</f>
        <v>Hoiuruum/Ladu</v>
      </c>
      <c r="E271" s="58">
        <f>IF(Eksplikatsioon!F272=0,"",Eksplikatsioon!F272)</f>
        <v>10.199999999999999</v>
      </c>
      <c r="F271" s="23" t="str">
        <f>IF(Eksplikatsioon!H272=0,"",Eksplikatsioon!H272)</f>
        <v/>
      </c>
      <c r="G271" s="23" t="str">
        <f>IF(Eksplikatsioon!J272=0,"",Eksplikatsioon!J272)</f>
        <v>Ainukasutuses pind</v>
      </c>
      <c r="H271" s="23" t="str">
        <f>IF(Eksplikatsioon!K272=0,"",Eksplikatsioon!K272)</f>
        <v>Terviseamet</v>
      </c>
      <c r="I271" s="23" t="str">
        <f>IF(Eksplikatsioon!L272=0,"",Eksplikatsioon!L272)</f>
        <v>PALDISKI MNT _03</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c r="A272" s="23" t="str">
        <f>IF(Eksplikatsioon!A273=0,"",Eksplikatsioon!A273)</f>
        <v>04</v>
      </c>
      <c r="B272" s="60" t="str">
        <f>IF(Eksplikatsioon!B273=0,"",Eksplikatsioon!B273)</f>
        <v>450</v>
      </c>
      <c r="C272" s="23" t="str">
        <f>IF(Eksplikatsioon!C273=0,"",Eksplikatsioon!C273)</f>
        <v>ÜÜRITAV PIND</v>
      </c>
      <c r="D272" s="23" t="str">
        <f>IF(Eksplikatsioon!D273=0,"",Eksplikatsioon!D273)</f>
        <v>Abiruum</v>
      </c>
      <c r="E272" s="58">
        <f>IF(Eksplikatsioon!F273=0,"",Eksplikatsioon!F273)</f>
        <v>6</v>
      </c>
      <c r="F272" s="23" t="str">
        <f>IF(Eksplikatsioon!H273=0,"",Eksplikatsioon!H273)</f>
        <v/>
      </c>
      <c r="G272" s="23" t="str">
        <f>IF(Eksplikatsioon!J273=0,"",Eksplikatsioon!J273)</f>
        <v>Ainukasutuses pind</v>
      </c>
      <c r="H272" s="23" t="str">
        <f>IF(Eksplikatsioon!K273=0,"",Eksplikatsioon!K273)</f>
        <v>Terviseamet</v>
      </c>
      <c r="I272" s="23" t="str">
        <f>IF(Eksplikatsioon!L273=0,"",Eksplikatsioon!L273)</f>
        <v>PALDISKI MNT _03</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c r="A273" s="23" t="str">
        <f>IF(Eksplikatsioon!A274=0,"",Eksplikatsioon!A274)</f>
        <v>04</v>
      </c>
      <c r="B273" s="60" t="str">
        <f>IF(Eksplikatsioon!B274=0,"",Eksplikatsioon!B274)</f>
        <v>451</v>
      </c>
      <c r="C273" s="23" t="str">
        <f>IF(Eksplikatsioon!C274=0,"",Eksplikatsioon!C274)</f>
        <v>ÜÜRITAV PIND</v>
      </c>
      <c r="D273" s="23" t="str">
        <f>IF(Eksplikatsioon!D274=0,"",Eksplikatsioon!D274)</f>
        <v>Koristus- ja hooldusruum</v>
      </c>
      <c r="E273" s="58">
        <f>IF(Eksplikatsioon!F274=0,"",Eksplikatsioon!F274)</f>
        <v>3.7</v>
      </c>
      <c r="F273" s="23" t="str">
        <f>IF(Eksplikatsioon!H274=0,"",Eksplikatsioon!H274)</f>
        <v/>
      </c>
      <c r="G273" s="23" t="str">
        <f>IF(Eksplikatsioon!J274=0,"",Eksplikatsioon!J274)</f>
        <v>Ainukasutuses pind</v>
      </c>
      <c r="H273" s="23" t="str">
        <f>IF(Eksplikatsioon!K274=0,"",Eksplikatsioon!K274)</f>
        <v>Terviseamet</v>
      </c>
      <c r="I273" s="23" t="str">
        <f>IF(Eksplikatsioon!L274=0,"",Eksplikatsioon!L274)</f>
        <v>PALDISKI MNT _03</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c r="A274" s="23" t="str">
        <f>IF(Eksplikatsioon!A275=0,"",Eksplikatsioon!A275)</f>
        <v>04</v>
      </c>
      <c r="B274" s="60" t="str">
        <f>IF(Eksplikatsioon!B275=0,"",Eksplikatsioon!B275)</f>
        <v>452</v>
      </c>
      <c r="C274" s="23" t="str">
        <f>IF(Eksplikatsioon!C275=0,"",Eksplikatsioon!C275)</f>
        <v>ÜÜRITAV PIND</v>
      </c>
      <c r="D274" s="23" t="str">
        <f>IF(Eksplikatsioon!D275=0,"",Eksplikatsioon!D275)</f>
        <v>WC</v>
      </c>
      <c r="E274" s="58">
        <f>IF(Eksplikatsioon!F275=0,"",Eksplikatsioon!F275)</f>
        <v>2.5</v>
      </c>
      <c r="F274" s="23" t="str">
        <f>IF(Eksplikatsioon!H275=0,"",Eksplikatsioon!H275)</f>
        <v/>
      </c>
      <c r="G274" s="23" t="str">
        <f>IF(Eksplikatsioon!J275=0,"",Eksplikatsioon!J275)</f>
        <v>Ainukasutuses pind</v>
      </c>
      <c r="H274" s="23" t="str">
        <f>IF(Eksplikatsioon!K275=0,"",Eksplikatsioon!K275)</f>
        <v>Terviseamet</v>
      </c>
      <c r="I274" s="23" t="str">
        <f>IF(Eksplikatsioon!L275=0,"",Eksplikatsioon!L275)</f>
        <v>PALDISKI MNT _03</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c r="A275" s="23" t="str">
        <f>IF(Eksplikatsioon!A276=0,"",Eksplikatsioon!A276)</f>
        <v>04</v>
      </c>
      <c r="B275" s="60" t="str">
        <f>IF(Eksplikatsioon!B276=0,"",Eksplikatsioon!B276)</f>
        <v>453</v>
      </c>
      <c r="C275" s="23" t="str">
        <f>IF(Eksplikatsioon!C276=0,"",Eksplikatsioon!C276)</f>
        <v>ÜÜRITAV PIND</v>
      </c>
      <c r="D275" s="23" t="str">
        <f>IF(Eksplikatsioon!D276=0,"",Eksplikatsioon!D276)</f>
        <v>Koridor</v>
      </c>
      <c r="E275" s="58">
        <f>IF(Eksplikatsioon!F276=0,"",Eksplikatsioon!F276)</f>
        <v>154.30000000000001</v>
      </c>
      <c r="F275" s="23" t="str">
        <f>IF(Eksplikatsioon!H276=0,"",Eksplikatsioon!H276)</f>
        <v/>
      </c>
      <c r="G275" s="23" t="str">
        <f>IF(Eksplikatsioon!J276=0,"",Eksplikatsioon!J276)</f>
        <v>Ainukasutuses pind</v>
      </c>
      <c r="H275" s="23" t="str">
        <f>IF(Eksplikatsioon!K276=0,"",Eksplikatsioon!K276)</f>
        <v>Terviseamet</v>
      </c>
      <c r="I275" s="23" t="str">
        <f>IF(Eksplikatsioon!L276=0,"",Eksplikatsioon!L276)</f>
        <v>PALDISKI MNT _03</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c r="A276" s="23" t="str">
        <f>IF(Eksplikatsioon!A277=0,"",Eksplikatsioon!A277)</f>
        <v>04</v>
      </c>
      <c r="B276" s="60" t="str">
        <f>IF(Eksplikatsioon!B277=0,"",Eksplikatsioon!B277)</f>
        <v>454</v>
      </c>
      <c r="C276" s="23" t="str">
        <f>IF(Eksplikatsioon!C277=0,"",Eksplikatsioon!C277)</f>
        <v>ÜÜRITAV PIND</v>
      </c>
      <c r="D276" s="23" t="str">
        <f>IF(Eksplikatsioon!D277=0,"",Eksplikatsioon!D277)</f>
        <v>Nõupidamise ruum</v>
      </c>
      <c r="E276" s="58">
        <f>IF(Eksplikatsioon!F277=0,"",Eksplikatsioon!F277)</f>
        <v>20.9</v>
      </c>
      <c r="F276" s="23" t="str">
        <f>IF(Eksplikatsioon!H277=0,"",Eksplikatsioon!H277)</f>
        <v/>
      </c>
      <c r="G276" s="23" t="str">
        <f>IF(Eksplikatsioon!J277=0,"",Eksplikatsioon!J277)</f>
        <v>Ainukasutuses pind</v>
      </c>
      <c r="H276" s="23" t="str">
        <f>IF(Eksplikatsioon!K277=0,"",Eksplikatsioon!K277)</f>
        <v>Terviseamet</v>
      </c>
      <c r="I276" s="23" t="str">
        <f>IF(Eksplikatsioon!L277=0,"",Eksplikatsioon!L277)</f>
        <v>PALDISKI MNT _03</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c r="A277" s="23" t="str">
        <f>IF(Eksplikatsioon!A278=0,"",Eksplikatsioon!A278)</f>
        <v>04</v>
      </c>
      <c r="B277" s="60" t="str">
        <f>IF(Eksplikatsioon!B278=0,"",Eksplikatsioon!B278)</f>
        <v>480</v>
      </c>
      <c r="C277" s="23" t="str">
        <f>IF(Eksplikatsioon!C278=0,"",Eksplikatsioon!C278)</f>
        <v>VERTIKAALSETE ÜHENDUSTEEDE PIND</v>
      </c>
      <c r="D277" s="23" t="str">
        <f>IF(Eksplikatsioon!D278=0,"",Eksplikatsioon!D278)</f>
        <v>Lift</v>
      </c>
      <c r="E277" s="58">
        <f>IF(Eksplikatsioon!F278=0,"",Eksplikatsioon!F278)</f>
        <v>3.8</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c r="A278" s="23" t="str">
        <f>IF(Eksplikatsioon!A279=0,"",Eksplikatsioon!A279)</f>
        <v>04</v>
      </c>
      <c r="B278" s="60" t="str">
        <f>IF(Eksplikatsioon!B279=0,"",Eksplikatsioon!B279)</f>
        <v>481</v>
      </c>
      <c r="C278" s="23" t="str">
        <f>IF(Eksplikatsioon!C279=0,"",Eksplikatsioon!C279)</f>
        <v>VERTIKAALSETE ÜHENDUSTEEDE PIND</v>
      </c>
      <c r="D278" s="23" t="str">
        <f>IF(Eksplikatsioon!D279=0,"",Eksplikatsioon!D279)</f>
        <v>Lift</v>
      </c>
      <c r="E278" s="58">
        <f>IF(Eksplikatsioon!F279=0,"",Eksplikatsioon!F279)</f>
        <v>3.8</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c r="A279" s="23" t="str">
        <f>IF(Eksplikatsioon!A280=0,"",Eksplikatsioon!A280)</f>
        <v>04</v>
      </c>
      <c r="B279" s="60" t="str">
        <f>IF(Eksplikatsioon!B280=0,"",Eksplikatsioon!B280)</f>
        <v>481a</v>
      </c>
      <c r="C279" s="23" t="str">
        <f>IF(Eksplikatsioon!C280=0,"",Eksplikatsioon!C280)</f>
        <v>VERTIKAALSETE ÜHENDUSTEEDE PIND</v>
      </c>
      <c r="D279" s="23" t="str">
        <f>IF(Eksplikatsioon!D280=0,"",Eksplikatsioon!D280)</f>
        <v>Šaht</v>
      </c>
      <c r="E279" s="58">
        <f>IF(Eksplikatsioon!F280=0,"",Eksplikatsioon!F280)</f>
        <v>0.7</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c r="A280" s="23" t="str">
        <f>IF(Eksplikatsioon!A281=0,"",Eksplikatsioon!A281)</f>
        <v>04</v>
      </c>
      <c r="B280" s="60" t="str">
        <f>IF(Eksplikatsioon!B281=0,"",Eksplikatsioon!B281)</f>
        <v>490</v>
      </c>
      <c r="C280" s="23" t="str">
        <f>IF(Eksplikatsioon!C281=0,"",Eksplikatsioon!C281)</f>
        <v>VERTIKAALSETE ÜHENDUSTEEDE PIND</v>
      </c>
      <c r="D280" s="23" t="str">
        <f>IF(Eksplikatsioon!D281=0,"",Eksplikatsioon!D281)</f>
        <v>Šaht</v>
      </c>
      <c r="E280" s="58">
        <f>IF(Eksplikatsioon!F281=0,"",Eksplikatsioon!F281)</f>
        <v>5.6</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c r="A281" s="23" t="str">
        <f>IF(Eksplikatsioon!A282=0,"",Eksplikatsioon!A282)</f>
        <v>04</v>
      </c>
      <c r="B281" s="60" t="str">
        <f>IF(Eksplikatsioon!B282=0,"",Eksplikatsioon!B282)</f>
        <v>491</v>
      </c>
      <c r="C281" s="23" t="str">
        <f>IF(Eksplikatsioon!C282=0,"",Eksplikatsioon!C282)</f>
        <v>VERTIKAALSETE ÜHENDUSTEEDE PIND</v>
      </c>
      <c r="D281" s="23" t="str">
        <f>IF(Eksplikatsioon!D282=0,"",Eksplikatsioon!D282)</f>
        <v>Šaht</v>
      </c>
      <c r="E281" s="58">
        <f>IF(Eksplikatsioon!F282=0,"",Eksplikatsioon!F282)</f>
        <v>3.2</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c r="A282" s="23" t="str">
        <f>IF(Eksplikatsioon!A283=0,"",Eksplikatsioon!A283)</f>
        <v>04</v>
      </c>
      <c r="B282" s="60" t="str">
        <f>IF(Eksplikatsioon!B283=0,"",Eksplikatsioon!B283)</f>
        <v>492</v>
      </c>
      <c r="C282" s="23" t="str">
        <f>IF(Eksplikatsioon!C283=0,"",Eksplikatsioon!C283)</f>
        <v>VERTIKAALSETE ÜHENDUSTEEDE PIND</v>
      </c>
      <c r="D282" s="23" t="str">
        <f>IF(Eksplikatsioon!D283=0,"",Eksplikatsioon!D283)</f>
        <v>Šaht</v>
      </c>
      <c r="E282" s="58">
        <f>IF(Eksplikatsioon!F283=0,"",Eksplikatsioon!F283)</f>
        <v>3</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c r="A283" s="23" t="str">
        <f>IF(Eksplikatsioon!A284=0,"",Eksplikatsioon!A284)</f>
        <v>04</v>
      </c>
      <c r="B283" s="60" t="str">
        <f>IF(Eksplikatsioon!B284=0,"",Eksplikatsioon!B284)</f>
        <v>493</v>
      </c>
      <c r="C283" s="23" t="str">
        <f>IF(Eksplikatsioon!C284=0,"",Eksplikatsioon!C284)</f>
        <v>VERTIKAALSETE ÜHENDUSTEEDE PIND</v>
      </c>
      <c r="D283" s="23" t="str">
        <f>IF(Eksplikatsioon!D284=0,"",Eksplikatsioon!D284)</f>
        <v>Šaht</v>
      </c>
      <c r="E283" s="58">
        <f>IF(Eksplikatsioon!F284=0,"",Eksplikatsioon!F284)</f>
        <v>1</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c r="A284" s="23" t="str">
        <f>IF(Eksplikatsioon!A285=0,"",Eksplikatsioon!A285)</f>
        <v>04</v>
      </c>
      <c r="B284" s="60" t="str">
        <f>IF(Eksplikatsioon!B285=0,"",Eksplikatsioon!B285)</f>
        <v>495</v>
      </c>
      <c r="C284" s="23" t="str">
        <f>IF(Eksplikatsioon!C285=0,"",Eksplikatsioon!C285)</f>
        <v>KORRUSE AVATUD NETOPIND</v>
      </c>
      <c r="D284" s="23" t="str">
        <f>IF(Eksplikatsioon!D285=0,"",Eksplikatsioon!D285)</f>
        <v>Terrass</v>
      </c>
      <c r="E284" s="58">
        <f>IF(Eksplikatsioon!F285=0,"",Eksplikatsioon!F285)</f>
        <v>217</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c r="A285" s="23" t="str">
        <f>IF(Eksplikatsioon!A286=0,"",Eksplikatsioon!A286)</f>
        <v>04</v>
      </c>
      <c r="B285" s="60" t="str">
        <f>IF(Eksplikatsioon!B286=0,"",Eksplikatsioon!B286)</f>
        <v>494</v>
      </c>
      <c r="C285" s="23" t="str">
        <f>IF(Eksplikatsioon!C286=0,"",Eksplikatsioon!C286)</f>
        <v>KORRUSE AVATUD NETOPIND</v>
      </c>
      <c r="D285" s="23" t="str">
        <f>IF(Eksplikatsioon!D286=0,"",Eksplikatsioon!D286)</f>
        <v>Terrass</v>
      </c>
      <c r="E285" s="58">
        <f>IF(Eksplikatsioon!F286=0,"",Eksplikatsioon!F286)</f>
        <v>229.3</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c r="A286" s="23" t="str">
        <f>IF(Eksplikatsioon!A287=0,"",Eksplikatsioon!A287)</f>
        <v>05</v>
      </c>
      <c r="B286" s="60" t="str">
        <f>IF(Eksplikatsioon!B287=0,"",Eksplikatsioon!B287)</f>
        <v>500</v>
      </c>
      <c r="C286" s="23" t="str">
        <f>IF(Eksplikatsioon!C287=0,"",Eksplikatsioon!C287)</f>
        <v>ÜÜRITAV PIND</v>
      </c>
      <c r="D286" s="23" t="str">
        <f>IF(Eksplikatsioon!D287=0,"",Eksplikatsioon!D287)</f>
        <v>Koridor</v>
      </c>
      <c r="E286" s="58">
        <f>IF(Eksplikatsioon!F287=0,"",Eksplikatsioon!F287)</f>
        <v>21.2</v>
      </c>
      <c r="F286" s="23" t="str">
        <f>IF(Eksplikatsioon!H287=0,"",Eksplikatsioon!H287)</f>
        <v/>
      </c>
      <c r="G286" s="23" t="str">
        <f>IF(Eksplikatsioon!J287=0,"",Eksplikatsioon!J287)</f>
        <v>Ühiskasutuses korruse pind</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c r="A287" s="23" t="str">
        <f>IF(Eksplikatsioon!A288=0,"",Eksplikatsioon!A288)</f>
        <v>05</v>
      </c>
      <c r="B287" s="60" t="str">
        <f>IF(Eksplikatsioon!B288=0,"",Eksplikatsioon!B288)</f>
        <v>501</v>
      </c>
      <c r="C287" s="23" t="str">
        <f>IF(Eksplikatsioon!C288=0,"",Eksplikatsioon!C288)</f>
        <v>VERTIKAALSETE ÜHENDUSTEEDE PIND</v>
      </c>
      <c r="D287" s="23" t="str">
        <f>IF(Eksplikatsioon!D288=0,"",Eksplikatsioon!D288)</f>
        <v>Trepp/Trepikoda</v>
      </c>
      <c r="E287" s="58">
        <f>IF(Eksplikatsioon!F288=0,"",Eksplikatsioon!F288)</f>
        <v>11.7</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c r="A288" s="23" t="str">
        <f>IF(Eksplikatsioon!A289=0,"",Eksplikatsioon!A289)</f>
        <v>05</v>
      </c>
      <c r="B288" s="60" t="str">
        <f>IF(Eksplikatsioon!B289=0,"",Eksplikatsioon!B289)</f>
        <v>502</v>
      </c>
      <c r="C288" s="23" t="str">
        <f>IF(Eksplikatsioon!C289=0,"",Eksplikatsioon!C289)</f>
        <v>VERTIKAALSETE ÜHENDUSTEEDE PIND</v>
      </c>
      <c r="D288" s="23" t="str">
        <f>IF(Eksplikatsioon!D289=0,"",Eksplikatsioon!D289)</f>
        <v>Trepp/Trepikoda</v>
      </c>
      <c r="E288" s="58">
        <f>IF(Eksplikatsioon!F289=0,"",Eksplikatsioon!F289)</f>
        <v>15.2</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c r="A289" s="23" t="str">
        <f>IF(Eksplikatsioon!A290=0,"",Eksplikatsioon!A290)</f>
        <v>05</v>
      </c>
      <c r="B289" s="60" t="str">
        <f>IF(Eksplikatsioon!B290=0,"",Eksplikatsioon!B290)</f>
        <v>503</v>
      </c>
      <c r="C289" s="23" t="str">
        <f>IF(Eksplikatsioon!C290=0,"",Eksplikatsioon!C290)</f>
        <v>VERTIKAALSETE ÜHENDUSTEEDE PIND</v>
      </c>
      <c r="D289" s="23" t="str">
        <f>IF(Eksplikatsioon!D290=0,"",Eksplikatsioon!D290)</f>
        <v>Trepp/Trepikoda</v>
      </c>
      <c r="E289" s="58">
        <f>IF(Eksplikatsioon!F290=0,"",Eksplikatsioon!F290)</f>
        <v>15.4</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c r="A290" s="23" t="str">
        <f>IF(Eksplikatsioon!A291=0,"",Eksplikatsioon!A291)</f>
        <v>05</v>
      </c>
      <c r="B290" s="60" t="str">
        <f>IF(Eksplikatsioon!B291=0,"",Eksplikatsioon!B291)</f>
        <v>504</v>
      </c>
      <c r="C290" s="23" t="str">
        <f>IF(Eksplikatsioon!C291=0,"",Eksplikatsioon!C291)</f>
        <v>ÜÜRITAV PIND</v>
      </c>
      <c r="D290" s="23" t="str">
        <f>IF(Eksplikatsioon!D291=0,"",Eksplikatsioon!D291)</f>
        <v>Kabinet/Büroo</v>
      </c>
      <c r="E290" s="58">
        <f>IF(Eksplikatsioon!F291=0,"",Eksplikatsioon!F291)</f>
        <v>29.6</v>
      </c>
      <c r="F290" s="23" t="str">
        <f>IF(Eksplikatsioon!H291=0,"",Eksplikatsioon!H291)</f>
        <v/>
      </c>
      <c r="G290" s="23" t="str">
        <f>IF(Eksplikatsioon!J291=0,"",Eksplikatsioon!J291)</f>
        <v>Ainukasutuses pind</v>
      </c>
      <c r="H290" s="23" t="str">
        <f>IF(Eksplikatsioon!K291=0,"",Eksplikatsioon!K291)</f>
        <v>Terviseamet</v>
      </c>
      <c r="I290" s="23" t="str">
        <f>IF(Eksplikatsioon!L291=0,"",Eksplikatsioon!L291)</f>
        <v>PALDISKI MNT _03</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c r="A291" s="23" t="str">
        <f>IF(Eksplikatsioon!A292=0,"",Eksplikatsioon!A292)</f>
        <v>05</v>
      </c>
      <c r="B291" s="60" t="str">
        <f>IF(Eksplikatsioon!B292=0,"",Eksplikatsioon!B292)</f>
        <v>505</v>
      </c>
      <c r="C291" s="23" t="str">
        <f>IF(Eksplikatsioon!C292=0,"",Eksplikatsioon!C292)</f>
        <v>ÜÜRITAV PIND</v>
      </c>
      <c r="D291" s="23" t="str">
        <f>IF(Eksplikatsioon!D292=0,"",Eksplikatsioon!D292)</f>
        <v>Kabinet/Büroo</v>
      </c>
      <c r="E291" s="58">
        <f>IF(Eksplikatsioon!F292=0,"",Eksplikatsioon!F292)</f>
        <v>13.8</v>
      </c>
      <c r="F291" s="23" t="str">
        <f>IF(Eksplikatsioon!H292=0,"",Eksplikatsioon!H292)</f>
        <v/>
      </c>
      <c r="G291" s="23" t="str">
        <f>IF(Eksplikatsioon!J292=0,"",Eksplikatsioon!J292)</f>
        <v>Ainukasutuses pind</v>
      </c>
      <c r="H291" s="23" t="str">
        <f>IF(Eksplikatsioon!K292=0,"",Eksplikatsioon!K292)</f>
        <v>Terviseamet</v>
      </c>
      <c r="I291" s="23" t="str">
        <f>IF(Eksplikatsioon!L292=0,"",Eksplikatsioon!L292)</f>
        <v>PALDISKI MNT _03</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c r="A292" s="23" t="str">
        <f>IF(Eksplikatsioon!A293=0,"",Eksplikatsioon!A293)</f>
        <v>05</v>
      </c>
      <c r="B292" s="60" t="str">
        <f>IF(Eksplikatsioon!B293=0,"",Eksplikatsioon!B293)</f>
        <v>506</v>
      </c>
      <c r="C292" s="23" t="str">
        <f>IF(Eksplikatsioon!C293=0,"",Eksplikatsioon!C293)</f>
        <v>ÜÜRITAV PIND</v>
      </c>
      <c r="D292" s="23" t="str">
        <f>IF(Eksplikatsioon!D293=0,"",Eksplikatsioon!D293)</f>
        <v>Kabinet/Büroo</v>
      </c>
      <c r="E292" s="58">
        <f>IF(Eksplikatsioon!F293=0,"",Eksplikatsioon!F293)</f>
        <v>12.3</v>
      </c>
      <c r="F292" s="23" t="str">
        <f>IF(Eksplikatsioon!H293=0,"",Eksplikatsioon!H293)</f>
        <v/>
      </c>
      <c r="G292" s="23" t="str">
        <f>IF(Eksplikatsioon!J293=0,"",Eksplikatsioon!J293)</f>
        <v>Ainukasutuses pind</v>
      </c>
      <c r="H292" s="23" t="str">
        <f>IF(Eksplikatsioon!K293=0,"",Eksplikatsioon!K293)</f>
        <v>Terviseamet</v>
      </c>
      <c r="I292" s="23" t="str">
        <f>IF(Eksplikatsioon!L293=0,"",Eksplikatsioon!L293)</f>
        <v>PALDISKI MNT _03</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c r="A293" s="23" t="str">
        <f>IF(Eksplikatsioon!A294=0,"",Eksplikatsioon!A294)</f>
        <v>05</v>
      </c>
      <c r="B293" s="60" t="str">
        <f>IF(Eksplikatsioon!B294=0,"",Eksplikatsioon!B294)</f>
        <v>507</v>
      </c>
      <c r="C293" s="23" t="str">
        <f>IF(Eksplikatsioon!C294=0,"",Eksplikatsioon!C294)</f>
        <v>ÜÜRITAV PIND</v>
      </c>
      <c r="D293" s="23" t="str">
        <f>IF(Eksplikatsioon!D294=0,"",Eksplikatsioon!D294)</f>
        <v>Kabinet/Büroo</v>
      </c>
      <c r="E293" s="58">
        <f>IF(Eksplikatsioon!F294=0,"",Eksplikatsioon!F294)</f>
        <v>10.7</v>
      </c>
      <c r="F293" s="23" t="str">
        <f>IF(Eksplikatsioon!H294=0,"",Eksplikatsioon!H294)</f>
        <v/>
      </c>
      <c r="G293" s="23" t="str">
        <f>IF(Eksplikatsioon!J294=0,"",Eksplikatsioon!J294)</f>
        <v>Ainukasutuses pind</v>
      </c>
      <c r="H293" s="23" t="str">
        <f>IF(Eksplikatsioon!K294=0,"",Eksplikatsioon!K294)</f>
        <v>Terviseamet</v>
      </c>
      <c r="I293" s="23" t="str">
        <f>IF(Eksplikatsioon!L294=0,"",Eksplikatsioon!L294)</f>
        <v>PALDISKI MNT _03</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c r="A294" s="23" t="str">
        <f>IF(Eksplikatsioon!A295=0,"",Eksplikatsioon!A295)</f>
        <v>05</v>
      </c>
      <c r="B294" s="60" t="str">
        <f>IF(Eksplikatsioon!B295=0,"",Eksplikatsioon!B295)</f>
        <v>508</v>
      </c>
      <c r="C294" s="23" t="str">
        <f>IF(Eksplikatsioon!C295=0,"",Eksplikatsioon!C295)</f>
        <v>ÜÜRITAV PIND</v>
      </c>
      <c r="D294" s="23" t="str">
        <f>IF(Eksplikatsioon!D295=0,"",Eksplikatsioon!D295)</f>
        <v>Kabinet/Büroo</v>
      </c>
      <c r="E294" s="58">
        <f>IF(Eksplikatsioon!F295=0,"",Eksplikatsioon!F295)</f>
        <v>18.100000000000001</v>
      </c>
      <c r="F294" s="23" t="str">
        <f>IF(Eksplikatsioon!H295=0,"",Eksplikatsioon!H295)</f>
        <v/>
      </c>
      <c r="G294" s="23" t="str">
        <f>IF(Eksplikatsioon!J295=0,"",Eksplikatsioon!J295)</f>
        <v>Ainukasutuses pind</v>
      </c>
      <c r="H294" s="23" t="str">
        <f>IF(Eksplikatsioon!K295=0,"",Eksplikatsioon!K295)</f>
        <v>Terviseamet</v>
      </c>
      <c r="I294" s="23" t="str">
        <f>IF(Eksplikatsioon!L295=0,"",Eksplikatsioon!L295)</f>
        <v>PALDISKI MNT _03</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c r="A295" s="23" t="str">
        <f>IF(Eksplikatsioon!A296=0,"",Eksplikatsioon!A296)</f>
        <v>05</v>
      </c>
      <c r="B295" s="60" t="str">
        <f>IF(Eksplikatsioon!B296=0,"",Eksplikatsioon!B296)</f>
        <v>509</v>
      </c>
      <c r="C295" s="23" t="str">
        <f>IF(Eksplikatsioon!C296=0,"",Eksplikatsioon!C296)</f>
        <v>ÜÜRITAV PIND</v>
      </c>
      <c r="D295" s="23" t="str">
        <f>IF(Eksplikatsioon!D296=0,"",Eksplikatsioon!D296)</f>
        <v>Kabinet/Büroo</v>
      </c>
      <c r="E295" s="58">
        <f>IF(Eksplikatsioon!F296=0,"",Eksplikatsioon!F296)</f>
        <v>10.4</v>
      </c>
      <c r="F295" s="23" t="str">
        <f>IF(Eksplikatsioon!H296=0,"",Eksplikatsioon!H296)</f>
        <v/>
      </c>
      <c r="G295" s="23" t="str">
        <f>IF(Eksplikatsioon!J296=0,"",Eksplikatsioon!J296)</f>
        <v>Ainukasutuses pind</v>
      </c>
      <c r="H295" s="23" t="str">
        <f>IF(Eksplikatsioon!K296=0,"",Eksplikatsioon!K296)</f>
        <v>Terviseamet</v>
      </c>
      <c r="I295" s="23" t="str">
        <f>IF(Eksplikatsioon!L296=0,"",Eksplikatsioon!L296)</f>
        <v>PALDISKI MNT _03</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c r="A296" s="23" t="str">
        <f>IF(Eksplikatsioon!A297=0,"",Eksplikatsioon!A297)</f>
        <v>05</v>
      </c>
      <c r="B296" s="60" t="str">
        <f>IF(Eksplikatsioon!B297=0,"",Eksplikatsioon!B297)</f>
        <v>510</v>
      </c>
      <c r="C296" s="23" t="str">
        <f>IF(Eksplikatsioon!C297=0,"",Eksplikatsioon!C297)</f>
        <v>ÜÜRITAV PIND</v>
      </c>
      <c r="D296" s="23" t="str">
        <f>IF(Eksplikatsioon!D297=0,"",Eksplikatsioon!D297)</f>
        <v>Kabinet/Büroo</v>
      </c>
      <c r="E296" s="58">
        <f>IF(Eksplikatsioon!F297=0,"",Eksplikatsioon!F297)</f>
        <v>15.3</v>
      </c>
      <c r="F296" s="23" t="str">
        <f>IF(Eksplikatsioon!H297=0,"",Eksplikatsioon!H297)</f>
        <v/>
      </c>
      <c r="G296" s="23" t="str">
        <f>IF(Eksplikatsioon!J297=0,"",Eksplikatsioon!J297)</f>
        <v>Ainukasutuses pind</v>
      </c>
      <c r="H296" s="23" t="str">
        <f>IF(Eksplikatsioon!K297=0,"",Eksplikatsioon!K297)</f>
        <v>Terviseamet</v>
      </c>
      <c r="I296" s="23" t="str">
        <f>IF(Eksplikatsioon!L297=0,"",Eksplikatsioon!L297)</f>
        <v>PALDISKI MNT _03</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c r="A297" s="23" t="str">
        <f>IF(Eksplikatsioon!A298=0,"",Eksplikatsioon!A298)</f>
        <v>05</v>
      </c>
      <c r="B297" s="60" t="str">
        <f>IF(Eksplikatsioon!B298=0,"",Eksplikatsioon!B298)</f>
        <v>511</v>
      </c>
      <c r="C297" s="23" t="str">
        <f>IF(Eksplikatsioon!C298=0,"",Eksplikatsioon!C298)</f>
        <v>ÜÜRITAV PIND</v>
      </c>
      <c r="D297" s="23" t="str">
        <f>IF(Eksplikatsioon!D298=0,"",Eksplikatsioon!D298)</f>
        <v>Kabinet/Büroo</v>
      </c>
      <c r="E297" s="58">
        <f>IF(Eksplikatsioon!F298=0,"",Eksplikatsioon!F298)</f>
        <v>13</v>
      </c>
      <c r="F297" s="23" t="str">
        <f>IF(Eksplikatsioon!H298=0,"",Eksplikatsioon!H298)</f>
        <v/>
      </c>
      <c r="G297" s="23" t="str">
        <f>IF(Eksplikatsioon!J298=0,"",Eksplikatsioon!J298)</f>
        <v>Ainukasutuses pind</v>
      </c>
      <c r="H297" s="23" t="str">
        <f>IF(Eksplikatsioon!K298=0,"",Eksplikatsioon!K298)</f>
        <v>Terviseamet</v>
      </c>
      <c r="I297" s="23" t="str">
        <f>IF(Eksplikatsioon!L298=0,"",Eksplikatsioon!L298)</f>
        <v>PALDISKI MNT _03</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c r="A298" s="23" t="str">
        <f>IF(Eksplikatsioon!A299=0,"",Eksplikatsioon!A299)</f>
        <v>05</v>
      </c>
      <c r="B298" s="60" t="str">
        <f>IF(Eksplikatsioon!B299=0,"",Eksplikatsioon!B299)</f>
        <v>512</v>
      </c>
      <c r="C298" s="23" t="str">
        <f>IF(Eksplikatsioon!C299=0,"",Eksplikatsioon!C299)</f>
        <v>ÜÜRITAV PIND</v>
      </c>
      <c r="D298" s="23" t="str">
        <f>IF(Eksplikatsioon!D299=0,"",Eksplikatsioon!D299)</f>
        <v>Kabinet/Büroo</v>
      </c>
      <c r="E298" s="58">
        <f>IF(Eksplikatsioon!F299=0,"",Eksplikatsioon!F299)</f>
        <v>15.3</v>
      </c>
      <c r="F298" s="23" t="str">
        <f>IF(Eksplikatsioon!H299=0,"",Eksplikatsioon!H299)</f>
        <v/>
      </c>
      <c r="G298" s="23" t="str">
        <f>IF(Eksplikatsioon!J299=0,"",Eksplikatsioon!J299)</f>
        <v>Ainukasutuses pind</v>
      </c>
      <c r="H298" s="23" t="str">
        <f>IF(Eksplikatsioon!K299=0,"",Eksplikatsioon!K299)</f>
        <v>Terviseamet</v>
      </c>
      <c r="I298" s="23" t="str">
        <f>IF(Eksplikatsioon!L299=0,"",Eksplikatsioon!L299)</f>
        <v>PALDISKI MNT _03</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c r="A299" s="23" t="str">
        <f>IF(Eksplikatsioon!A300=0,"",Eksplikatsioon!A300)</f>
        <v>05</v>
      </c>
      <c r="B299" s="60" t="str">
        <f>IF(Eksplikatsioon!B300=0,"",Eksplikatsioon!B300)</f>
        <v>513</v>
      </c>
      <c r="C299" s="23" t="str">
        <f>IF(Eksplikatsioon!C300=0,"",Eksplikatsioon!C300)</f>
        <v>ÜÜRITAV PIND</v>
      </c>
      <c r="D299" s="23" t="str">
        <f>IF(Eksplikatsioon!D300=0,"",Eksplikatsioon!D300)</f>
        <v>Kabinet/Büroo</v>
      </c>
      <c r="E299" s="58">
        <f>IF(Eksplikatsioon!F300=0,"",Eksplikatsioon!F300)</f>
        <v>9.6</v>
      </c>
      <c r="F299" s="23" t="str">
        <f>IF(Eksplikatsioon!H300=0,"",Eksplikatsioon!H300)</f>
        <v/>
      </c>
      <c r="G299" s="23" t="str">
        <f>IF(Eksplikatsioon!J300=0,"",Eksplikatsioon!J300)</f>
        <v>Ainukasutuses pind</v>
      </c>
      <c r="H299" s="23" t="str">
        <f>IF(Eksplikatsioon!K300=0,"",Eksplikatsioon!K300)</f>
        <v>Terviseamet</v>
      </c>
      <c r="I299" s="23" t="str">
        <f>IF(Eksplikatsioon!L300=0,"",Eksplikatsioon!L300)</f>
        <v>PALDISKI MNT _03</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c r="A300" s="23" t="str">
        <f>IF(Eksplikatsioon!A301=0,"",Eksplikatsioon!A301)</f>
        <v>05</v>
      </c>
      <c r="B300" s="60" t="str">
        <f>IF(Eksplikatsioon!B301=0,"",Eksplikatsioon!B301)</f>
        <v>514</v>
      </c>
      <c r="C300" s="23" t="str">
        <f>IF(Eksplikatsioon!C301=0,"",Eksplikatsioon!C301)</f>
        <v>TEHNOPIND</v>
      </c>
      <c r="D300" s="23" t="str">
        <f>IF(Eksplikatsioon!D301=0,"",Eksplikatsioon!D301)</f>
        <v>Elektrikilp</v>
      </c>
      <c r="E300" s="58">
        <f>IF(Eksplikatsioon!F301=0,"",Eksplikatsioon!F301)</f>
        <v>4.7</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c r="A301" s="23" t="str">
        <f>IF(Eksplikatsioon!A302=0,"",Eksplikatsioon!A302)</f>
        <v>05</v>
      </c>
      <c r="B301" s="60" t="str">
        <f>IF(Eksplikatsioon!B302=0,"",Eksplikatsioon!B302)</f>
        <v>515</v>
      </c>
      <c r="C301" s="23" t="str">
        <f>IF(Eksplikatsioon!C302=0,"",Eksplikatsioon!C302)</f>
        <v>ÜÜRITAV PIND</v>
      </c>
      <c r="D301" s="23" t="str">
        <f>IF(Eksplikatsioon!D302=0,"",Eksplikatsioon!D302)</f>
        <v>WC</v>
      </c>
      <c r="E301" s="58">
        <f>IF(Eksplikatsioon!F302=0,"",Eksplikatsioon!F302)</f>
        <v>4.5999999999999996</v>
      </c>
      <c r="F301" s="23" t="str">
        <f>IF(Eksplikatsioon!H302=0,"",Eksplikatsioon!H302)</f>
        <v/>
      </c>
      <c r="G301" s="23" t="str">
        <f>IF(Eksplikatsioon!J302=0,"",Eksplikatsioon!J302)</f>
        <v>Ainukasutuses pind</v>
      </c>
      <c r="H301" s="23" t="str">
        <f>IF(Eksplikatsioon!K302=0,"",Eksplikatsioon!K302)</f>
        <v>Terviseamet</v>
      </c>
      <c r="I301" s="23" t="str">
        <f>IF(Eksplikatsioon!L302=0,"",Eksplikatsioon!L302)</f>
        <v>PALDISKI MNT _03</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c r="A302" s="23" t="str">
        <f>IF(Eksplikatsioon!A303=0,"",Eksplikatsioon!A303)</f>
        <v>05</v>
      </c>
      <c r="B302" s="60" t="str">
        <f>IF(Eksplikatsioon!B303=0,"",Eksplikatsioon!B303)</f>
        <v>516</v>
      </c>
      <c r="C302" s="23" t="str">
        <f>IF(Eksplikatsioon!C303=0,"",Eksplikatsioon!C303)</f>
        <v>ÜÜRITAV PIND</v>
      </c>
      <c r="D302" s="23" t="str">
        <f>IF(Eksplikatsioon!D303=0,"",Eksplikatsioon!D303)</f>
        <v>Kabinet/Büroo</v>
      </c>
      <c r="E302" s="58">
        <f>IF(Eksplikatsioon!F303=0,"",Eksplikatsioon!F303)</f>
        <v>15.5</v>
      </c>
      <c r="F302" s="23" t="str">
        <f>IF(Eksplikatsioon!H303=0,"",Eksplikatsioon!H303)</f>
        <v/>
      </c>
      <c r="G302" s="23" t="str">
        <f>IF(Eksplikatsioon!J303=0,"",Eksplikatsioon!J303)</f>
        <v>Ainukasutuses pind</v>
      </c>
      <c r="H302" s="23" t="str">
        <f>IF(Eksplikatsioon!K303=0,"",Eksplikatsioon!K303)</f>
        <v>Terviseamet</v>
      </c>
      <c r="I302" s="23" t="str">
        <f>IF(Eksplikatsioon!L303=0,"",Eksplikatsioon!L303)</f>
        <v>PALDISKI MNT _03</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c r="A303" s="23" t="str">
        <f>IF(Eksplikatsioon!A304=0,"",Eksplikatsioon!A304)</f>
        <v>05</v>
      </c>
      <c r="B303" s="60" t="str">
        <f>IF(Eksplikatsioon!B304=0,"",Eksplikatsioon!B304)</f>
        <v>517</v>
      </c>
      <c r="C303" s="23" t="str">
        <f>IF(Eksplikatsioon!C304=0,"",Eksplikatsioon!C304)</f>
        <v>ÜÜRITAV PIND</v>
      </c>
      <c r="D303" s="23" t="str">
        <f>IF(Eksplikatsioon!D304=0,"",Eksplikatsioon!D304)</f>
        <v>Kabinet/Büroo</v>
      </c>
      <c r="E303" s="58">
        <f>IF(Eksplikatsioon!F304=0,"",Eksplikatsioon!F304)</f>
        <v>15.4</v>
      </c>
      <c r="F303" s="23" t="str">
        <f>IF(Eksplikatsioon!H304=0,"",Eksplikatsioon!H304)</f>
        <v/>
      </c>
      <c r="G303" s="23" t="str">
        <f>IF(Eksplikatsioon!J304=0,"",Eksplikatsioon!J304)</f>
        <v>Ainukasutuses pind</v>
      </c>
      <c r="H303" s="23" t="str">
        <f>IF(Eksplikatsioon!K304=0,"",Eksplikatsioon!K304)</f>
        <v>Terviseamet</v>
      </c>
      <c r="I303" s="23" t="str">
        <f>IF(Eksplikatsioon!L304=0,"",Eksplikatsioon!L304)</f>
        <v>PALDISKI MNT _03</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c r="A304" s="23" t="str">
        <f>IF(Eksplikatsioon!A305=0,"",Eksplikatsioon!A305)</f>
        <v>05</v>
      </c>
      <c r="B304" s="60" t="str">
        <f>IF(Eksplikatsioon!B305=0,"",Eksplikatsioon!B305)</f>
        <v>518</v>
      </c>
      <c r="C304" s="23" t="str">
        <f>IF(Eksplikatsioon!C305=0,"",Eksplikatsioon!C305)</f>
        <v>ÜÜRITAV PIND</v>
      </c>
      <c r="D304" s="23" t="str">
        <f>IF(Eksplikatsioon!D305=0,"",Eksplikatsioon!D305)</f>
        <v>Kabinet/Büroo</v>
      </c>
      <c r="E304" s="58">
        <f>IF(Eksplikatsioon!F305=0,"",Eksplikatsioon!F305)</f>
        <v>39.799999999999997</v>
      </c>
      <c r="F304" s="23" t="str">
        <f>IF(Eksplikatsioon!H305=0,"",Eksplikatsioon!H305)</f>
        <v/>
      </c>
      <c r="G304" s="23" t="str">
        <f>IF(Eksplikatsioon!J305=0,"",Eksplikatsioon!J305)</f>
        <v>Ainukasutuses pind</v>
      </c>
      <c r="H304" s="23" t="str">
        <f>IF(Eksplikatsioon!K305=0,"",Eksplikatsioon!K305)</f>
        <v>Terviseamet</v>
      </c>
      <c r="I304" s="23" t="str">
        <f>IF(Eksplikatsioon!L305=0,"",Eksplikatsioon!L305)</f>
        <v>PALDISKI MNT _03</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c r="A305" s="23" t="str">
        <f>IF(Eksplikatsioon!A306=0,"",Eksplikatsioon!A306)</f>
        <v>05</v>
      </c>
      <c r="B305" s="60" t="str">
        <f>IF(Eksplikatsioon!B306=0,"",Eksplikatsioon!B306)</f>
        <v>519</v>
      </c>
      <c r="C305" s="23" t="str">
        <f>IF(Eksplikatsioon!C306=0,"",Eksplikatsioon!C306)</f>
        <v>ÜÜRITAV PIND</v>
      </c>
      <c r="D305" s="23" t="str">
        <f>IF(Eksplikatsioon!D306=0,"",Eksplikatsioon!D306)</f>
        <v>Kabinet/Büroo</v>
      </c>
      <c r="E305" s="58">
        <f>IF(Eksplikatsioon!F306=0,"",Eksplikatsioon!F306)</f>
        <v>15.9</v>
      </c>
      <c r="F305" s="23" t="str">
        <f>IF(Eksplikatsioon!H306=0,"",Eksplikatsioon!H306)</f>
        <v/>
      </c>
      <c r="G305" s="23" t="str">
        <f>IF(Eksplikatsioon!J306=0,"",Eksplikatsioon!J306)</f>
        <v>Ainukasutuses pind</v>
      </c>
      <c r="H305" s="23" t="str">
        <f>IF(Eksplikatsioon!K306=0,"",Eksplikatsioon!K306)</f>
        <v>Terviseamet</v>
      </c>
      <c r="I305" s="23" t="str">
        <f>IF(Eksplikatsioon!L306=0,"",Eksplikatsioon!L306)</f>
        <v>PALDISKI MNT _03</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c r="A306" s="23" t="str">
        <f>IF(Eksplikatsioon!A307=0,"",Eksplikatsioon!A307)</f>
        <v>05</v>
      </c>
      <c r="B306" s="60" t="str">
        <f>IF(Eksplikatsioon!B307=0,"",Eksplikatsioon!B307)</f>
        <v>520</v>
      </c>
      <c r="C306" s="23" t="str">
        <f>IF(Eksplikatsioon!C307=0,"",Eksplikatsioon!C307)</f>
        <v>ÜÜRITAV PIND</v>
      </c>
      <c r="D306" s="23" t="str">
        <f>IF(Eksplikatsioon!D307=0,"",Eksplikatsioon!D307)</f>
        <v>Kabinet/Büroo</v>
      </c>
      <c r="E306" s="58">
        <f>IF(Eksplikatsioon!F307=0,"",Eksplikatsioon!F307)</f>
        <v>16.2</v>
      </c>
      <c r="F306" s="23" t="str">
        <f>IF(Eksplikatsioon!H307=0,"",Eksplikatsioon!H307)</f>
        <v/>
      </c>
      <c r="G306" s="23" t="str">
        <f>IF(Eksplikatsioon!J307=0,"",Eksplikatsioon!J307)</f>
        <v>Ainukasutuses pind</v>
      </c>
      <c r="H306" s="23" t="str">
        <f>IF(Eksplikatsioon!K307=0,"",Eksplikatsioon!K307)</f>
        <v>Terviseamet</v>
      </c>
      <c r="I306" s="23" t="str">
        <f>IF(Eksplikatsioon!L307=0,"",Eksplikatsioon!L307)</f>
        <v>PALDISKI MNT _03</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c r="A307" s="23" t="str">
        <f>IF(Eksplikatsioon!A308=0,"",Eksplikatsioon!A308)</f>
        <v>05</v>
      </c>
      <c r="B307" s="60" t="str">
        <f>IF(Eksplikatsioon!B308=0,"",Eksplikatsioon!B308)</f>
        <v>521</v>
      </c>
      <c r="C307" s="23" t="str">
        <f>IF(Eksplikatsioon!C308=0,"",Eksplikatsioon!C308)</f>
        <v>ÜÜRITAV PIND</v>
      </c>
      <c r="D307" s="23" t="str">
        <f>IF(Eksplikatsioon!D308=0,"",Eksplikatsioon!D308)</f>
        <v>Kabinet/Büroo</v>
      </c>
      <c r="E307" s="58">
        <f>IF(Eksplikatsioon!F308=0,"",Eksplikatsioon!F308)</f>
        <v>15.9</v>
      </c>
      <c r="F307" s="23" t="str">
        <f>IF(Eksplikatsioon!H308=0,"",Eksplikatsioon!H308)</f>
        <v/>
      </c>
      <c r="G307" s="23" t="str">
        <f>IF(Eksplikatsioon!J308=0,"",Eksplikatsioon!J308)</f>
        <v>Ainukasutuses pind</v>
      </c>
      <c r="H307" s="23" t="str">
        <f>IF(Eksplikatsioon!K308=0,"",Eksplikatsioon!K308)</f>
        <v>Terviseamet</v>
      </c>
      <c r="I307" s="23" t="str">
        <f>IF(Eksplikatsioon!L308=0,"",Eksplikatsioon!L308)</f>
        <v>PALDISKI MNT _03</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c r="A308" s="23" t="str">
        <f>IF(Eksplikatsioon!A309=0,"",Eksplikatsioon!A309)</f>
        <v>05</v>
      </c>
      <c r="B308" s="60" t="str">
        <f>IF(Eksplikatsioon!B309=0,"",Eksplikatsioon!B309)</f>
        <v>522</v>
      </c>
      <c r="C308" s="23" t="str">
        <f>IF(Eksplikatsioon!C309=0,"",Eksplikatsioon!C309)</f>
        <v>ÜÜRITAV PIND</v>
      </c>
      <c r="D308" s="23" t="str">
        <f>IF(Eksplikatsioon!D309=0,"",Eksplikatsioon!D309)</f>
        <v>Kabinet/Büroo</v>
      </c>
      <c r="E308" s="58">
        <f>IF(Eksplikatsioon!F309=0,"",Eksplikatsioon!F309)</f>
        <v>30.7</v>
      </c>
      <c r="F308" s="23" t="str">
        <f>IF(Eksplikatsioon!H309=0,"",Eksplikatsioon!H309)</f>
        <v/>
      </c>
      <c r="G308" s="23" t="str">
        <f>IF(Eksplikatsioon!J309=0,"",Eksplikatsioon!J309)</f>
        <v>Ainukasutuses pind</v>
      </c>
      <c r="H308" s="23" t="str">
        <f>IF(Eksplikatsioon!K309=0,"",Eksplikatsioon!K309)</f>
        <v>Terviseamet</v>
      </c>
      <c r="I308" s="23" t="str">
        <f>IF(Eksplikatsioon!L309=0,"",Eksplikatsioon!L309)</f>
        <v>PALDISKI MNT _03</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c r="A309" s="23" t="str">
        <f>IF(Eksplikatsioon!A310=0,"",Eksplikatsioon!A310)</f>
        <v>05</v>
      </c>
      <c r="B309" s="60" t="str">
        <f>IF(Eksplikatsioon!B310=0,"",Eksplikatsioon!B310)</f>
        <v>523</v>
      </c>
      <c r="C309" s="23" t="str">
        <f>IF(Eksplikatsioon!C310=0,"",Eksplikatsioon!C310)</f>
        <v>ÜÜRITAV PIND</v>
      </c>
      <c r="D309" s="23" t="str">
        <f>IF(Eksplikatsioon!D310=0,"",Eksplikatsioon!D310)</f>
        <v>Kabinet/Büroo</v>
      </c>
      <c r="E309" s="58">
        <f>IF(Eksplikatsioon!F310=0,"",Eksplikatsioon!F310)</f>
        <v>16.3</v>
      </c>
      <c r="F309" s="23" t="str">
        <f>IF(Eksplikatsioon!H310=0,"",Eksplikatsioon!H310)</f>
        <v/>
      </c>
      <c r="G309" s="23" t="str">
        <f>IF(Eksplikatsioon!J310=0,"",Eksplikatsioon!J310)</f>
        <v>Ainukasutuses pind</v>
      </c>
      <c r="H309" s="23" t="str">
        <f>IF(Eksplikatsioon!K310=0,"",Eksplikatsioon!K310)</f>
        <v>Terviseamet</v>
      </c>
      <c r="I309" s="23" t="str">
        <f>IF(Eksplikatsioon!L310=0,"",Eksplikatsioon!L310)</f>
        <v>PALDISKI MNT _03</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c r="A310" s="23" t="str">
        <f>IF(Eksplikatsioon!A311=0,"",Eksplikatsioon!A311)</f>
        <v>05</v>
      </c>
      <c r="B310" s="60" t="str">
        <f>IF(Eksplikatsioon!B311=0,"",Eksplikatsioon!B311)</f>
        <v>524</v>
      </c>
      <c r="C310" s="23" t="str">
        <f>IF(Eksplikatsioon!C311=0,"",Eksplikatsioon!C311)</f>
        <v>ÜÜRITAV PIND</v>
      </c>
      <c r="D310" s="23" t="str">
        <f>IF(Eksplikatsioon!D311=0,"",Eksplikatsioon!D311)</f>
        <v>Kabinet/Büroo</v>
      </c>
      <c r="E310" s="58">
        <f>IF(Eksplikatsioon!F311=0,"",Eksplikatsioon!F311)</f>
        <v>16.5</v>
      </c>
      <c r="F310" s="23" t="str">
        <f>IF(Eksplikatsioon!H311=0,"",Eksplikatsioon!H311)</f>
        <v/>
      </c>
      <c r="G310" s="23" t="str">
        <f>IF(Eksplikatsioon!J311=0,"",Eksplikatsioon!J311)</f>
        <v>Ainukasutuses pind</v>
      </c>
      <c r="H310" s="23" t="str">
        <f>IF(Eksplikatsioon!K311=0,"",Eksplikatsioon!K311)</f>
        <v>Terviseamet</v>
      </c>
      <c r="I310" s="23" t="str">
        <f>IF(Eksplikatsioon!L311=0,"",Eksplikatsioon!L311)</f>
        <v>PALDISKI MNT _03</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c r="A311" s="23" t="str">
        <f>IF(Eksplikatsioon!A312=0,"",Eksplikatsioon!A312)</f>
        <v>05</v>
      </c>
      <c r="B311" s="60" t="str">
        <f>IF(Eksplikatsioon!B312=0,"",Eksplikatsioon!B312)</f>
        <v>525</v>
      </c>
      <c r="C311" s="23" t="str">
        <f>IF(Eksplikatsioon!C312=0,"",Eksplikatsioon!C312)</f>
        <v>ÜÜRITAV PIND</v>
      </c>
      <c r="D311" s="23" t="str">
        <f>IF(Eksplikatsioon!D312=0,"",Eksplikatsioon!D312)</f>
        <v>Kabinet/Büroo</v>
      </c>
      <c r="E311" s="58">
        <f>IF(Eksplikatsioon!F312=0,"",Eksplikatsioon!F312)</f>
        <v>16.3</v>
      </c>
      <c r="F311" s="23" t="str">
        <f>IF(Eksplikatsioon!H312=0,"",Eksplikatsioon!H312)</f>
        <v/>
      </c>
      <c r="G311" s="23" t="str">
        <f>IF(Eksplikatsioon!J312=0,"",Eksplikatsioon!J312)</f>
        <v>Ainukasutuses pind</v>
      </c>
      <c r="H311" s="23" t="str">
        <f>IF(Eksplikatsioon!K312=0,"",Eksplikatsioon!K312)</f>
        <v>Terviseamet</v>
      </c>
      <c r="I311" s="23" t="str">
        <f>IF(Eksplikatsioon!L312=0,"",Eksplikatsioon!L312)</f>
        <v>PALDISKI MNT _03</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c r="A312" s="23" t="str">
        <f>IF(Eksplikatsioon!A313=0,"",Eksplikatsioon!A313)</f>
        <v>05</v>
      </c>
      <c r="B312" s="60" t="str">
        <f>IF(Eksplikatsioon!B313=0,"",Eksplikatsioon!B313)</f>
        <v>526</v>
      </c>
      <c r="C312" s="23" t="str">
        <f>IF(Eksplikatsioon!C313=0,"",Eksplikatsioon!C313)</f>
        <v>ÜÜRITAV PIND</v>
      </c>
      <c r="D312" s="23" t="str">
        <f>IF(Eksplikatsioon!D313=0,"",Eksplikatsioon!D313)</f>
        <v>Kabinet/Büroo</v>
      </c>
      <c r="E312" s="58">
        <f>IF(Eksplikatsioon!F313=0,"",Eksplikatsioon!F313)</f>
        <v>30.1</v>
      </c>
      <c r="F312" s="23" t="str">
        <f>IF(Eksplikatsioon!H313=0,"",Eksplikatsioon!H313)</f>
        <v/>
      </c>
      <c r="G312" s="23" t="str">
        <f>IF(Eksplikatsioon!J313=0,"",Eksplikatsioon!J313)</f>
        <v>Ainukasutuses pind</v>
      </c>
      <c r="H312" s="23" t="str">
        <f>IF(Eksplikatsioon!K313=0,"",Eksplikatsioon!K313)</f>
        <v>Terviseamet</v>
      </c>
      <c r="I312" s="23" t="str">
        <f>IF(Eksplikatsioon!L313=0,"",Eksplikatsioon!L313)</f>
        <v>PALDISKI MNT _03</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c r="A313" s="23" t="str">
        <f>IF(Eksplikatsioon!A314=0,"",Eksplikatsioon!A314)</f>
        <v>05</v>
      </c>
      <c r="B313" s="60" t="str">
        <f>IF(Eksplikatsioon!B314=0,"",Eksplikatsioon!B314)</f>
        <v>527</v>
      </c>
      <c r="C313" s="23" t="str">
        <f>IF(Eksplikatsioon!C314=0,"",Eksplikatsioon!C314)</f>
        <v>ÜÜRITAV PIND</v>
      </c>
      <c r="D313" s="23" t="str">
        <f>IF(Eksplikatsioon!D314=0,"",Eksplikatsioon!D314)</f>
        <v>Kabinet/Büroo</v>
      </c>
      <c r="E313" s="58">
        <f>IF(Eksplikatsioon!F314=0,"",Eksplikatsioon!F314)</f>
        <v>16.100000000000001</v>
      </c>
      <c r="F313" s="23" t="str">
        <f>IF(Eksplikatsioon!H314=0,"",Eksplikatsioon!H314)</f>
        <v/>
      </c>
      <c r="G313" s="23" t="str">
        <f>IF(Eksplikatsioon!J314=0,"",Eksplikatsioon!J314)</f>
        <v>Ainukasutuses pind</v>
      </c>
      <c r="H313" s="23" t="str">
        <f>IF(Eksplikatsioon!K314=0,"",Eksplikatsioon!K314)</f>
        <v>Terviseamet</v>
      </c>
      <c r="I313" s="23" t="str">
        <f>IF(Eksplikatsioon!L314=0,"",Eksplikatsioon!L314)</f>
        <v>PALDISKI MNT _03</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c r="A314" s="23" t="str">
        <f>IF(Eksplikatsioon!A315=0,"",Eksplikatsioon!A315)</f>
        <v>05</v>
      </c>
      <c r="B314" s="60" t="str">
        <f>IF(Eksplikatsioon!B315=0,"",Eksplikatsioon!B315)</f>
        <v>528</v>
      </c>
      <c r="C314" s="23" t="str">
        <f>IF(Eksplikatsioon!C315=0,"",Eksplikatsioon!C315)</f>
        <v>ÜÜRITAV PIND</v>
      </c>
      <c r="D314" s="23" t="str">
        <f>IF(Eksplikatsioon!D315=0,"",Eksplikatsioon!D315)</f>
        <v>Kabinet/Büroo</v>
      </c>
      <c r="E314" s="58">
        <f>IF(Eksplikatsioon!F315=0,"",Eksplikatsioon!F315)</f>
        <v>15.4</v>
      </c>
      <c r="F314" s="23" t="str">
        <f>IF(Eksplikatsioon!H315=0,"",Eksplikatsioon!H315)</f>
        <v/>
      </c>
      <c r="G314" s="23" t="str">
        <f>IF(Eksplikatsioon!J315=0,"",Eksplikatsioon!J315)</f>
        <v>Ainukasutuses pind</v>
      </c>
      <c r="H314" s="23" t="str">
        <f>IF(Eksplikatsioon!K315=0,"",Eksplikatsioon!K315)</f>
        <v>Terviseamet</v>
      </c>
      <c r="I314" s="23" t="str">
        <f>IF(Eksplikatsioon!L315=0,"",Eksplikatsioon!L315)</f>
        <v>PALDISKI MNT _03</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c r="A315" s="23" t="str">
        <f>IF(Eksplikatsioon!A316=0,"",Eksplikatsioon!A316)</f>
        <v>05</v>
      </c>
      <c r="B315" s="60" t="str">
        <f>IF(Eksplikatsioon!B316=0,"",Eksplikatsioon!B316)</f>
        <v>529</v>
      </c>
      <c r="C315" s="23" t="str">
        <f>IF(Eksplikatsioon!C316=0,"",Eksplikatsioon!C316)</f>
        <v>ÜÜRITAV PIND</v>
      </c>
      <c r="D315" s="23" t="str">
        <f>IF(Eksplikatsioon!D316=0,"",Eksplikatsioon!D316)</f>
        <v>Kabinet/Büroo</v>
      </c>
      <c r="E315" s="58">
        <f>IF(Eksplikatsioon!F316=0,"",Eksplikatsioon!F316)</f>
        <v>15.9</v>
      </c>
      <c r="F315" s="23" t="str">
        <f>IF(Eksplikatsioon!H316=0,"",Eksplikatsioon!H316)</f>
        <v/>
      </c>
      <c r="G315" s="23" t="str">
        <f>IF(Eksplikatsioon!J316=0,"",Eksplikatsioon!J316)</f>
        <v>Ainukasutuses pind</v>
      </c>
      <c r="H315" s="23" t="str">
        <f>IF(Eksplikatsioon!K316=0,"",Eksplikatsioon!K316)</f>
        <v>Terviseamet</v>
      </c>
      <c r="I315" s="23" t="str">
        <f>IF(Eksplikatsioon!L316=0,"",Eksplikatsioon!L316)</f>
        <v>PALDISKI MNT _03</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c r="A316" s="23" t="str">
        <f>IF(Eksplikatsioon!A317=0,"",Eksplikatsioon!A317)</f>
        <v>05</v>
      </c>
      <c r="B316" s="60" t="str">
        <f>IF(Eksplikatsioon!B317=0,"",Eksplikatsioon!B317)</f>
        <v>530</v>
      </c>
      <c r="C316" s="23" t="str">
        <f>IF(Eksplikatsioon!C317=0,"",Eksplikatsioon!C317)</f>
        <v>ÜÜRITAV PIND</v>
      </c>
      <c r="D316" s="23" t="str">
        <f>IF(Eksplikatsioon!D317=0,"",Eksplikatsioon!D317)</f>
        <v>Kabinet/Büroo</v>
      </c>
      <c r="E316" s="58">
        <f>IF(Eksplikatsioon!F317=0,"",Eksplikatsioon!F317)</f>
        <v>12.2</v>
      </c>
      <c r="F316" s="23" t="str">
        <f>IF(Eksplikatsioon!H317=0,"",Eksplikatsioon!H317)</f>
        <v/>
      </c>
      <c r="G316" s="23" t="str">
        <f>IF(Eksplikatsioon!J317=0,"",Eksplikatsioon!J317)</f>
        <v>Ainukasutuses pind</v>
      </c>
      <c r="H316" s="23" t="str">
        <f>IF(Eksplikatsioon!K317=0,"",Eksplikatsioon!K317)</f>
        <v>Terviseamet</v>
      </c>
      <c r="I316" s="23" t="str">
        <f>IF(Eksplikatsioon!L317=0,"",Eksplikatsioon!L317)</f>
        <v>PALDISKI MNT _03</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c r="A317" s="23" t="str">
        <f>IF(Eksplikatsioon!A318=0,"",Eksplikatsioon!A318)</f>
        <v>05</v>
      </c>
      <c r="B317" s="60" t="str">
        <f>IF(Eksplikatsioon!B318=0,"",Eksplikatsioon!B318)</f>
        <v>531</v>
      </c>
      <c r="C317" s="23" t="str">
        <f>IF(Eksplikatsioon!C318=0,"",Eksplikatsioon!C318)</f>
        <v>ÜÜRITAV PIND</v>
      </c>
      <c r="D317" s="23" t="str">
        <f>IF(Eksplikatsioon!D318=0,"",Eksplikatsioon!D318)</f>
        <v>Kabinet/Büroo</v>
      </c>
      <c r="E317" s="58">
        <f>IF(Eksplikatsioon!F318=0,"",Eksplikatsioon!F318)</f>
        <v>9.8000000000000007</v>
      </c>
      <c r="F317" s="23" t="str">
        <f>IF(Eksplikatsioon!H318=0,"",Eksplikatsioon!H318)</f>
        <v/>
      </c>
      <c r="G317" s="23" t="str">
        <f>IF(Eksplikatsioon!J318=0,"",Eksplikatsioon!J318)</f>
        <v>Ainukasutuses pind</v>
      </c>
      <c r="H317" s="23" t="str">
        <f>IF(Eksplikatsioon!K318=0,"",Eksplikatsioon!K318)</f>
        <v>Terviseamet</v>
      </c>
      <c r="I317" s="23" t="str">
        <f>IF(Eksplikatsioon!L318=0,"",Eksplikatsioon!L318)</f>
        <v>PALDISKI MNT _03</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c r="A318" s="23" t="str">
        <f>IF(Eksplikatsioon!A319=0,"",Eksplikatsioon!A319)</f>
        <v>05</v>
      </c>
      <c r="B318" s="60" t="str">
        <f>IF(Eksplikatsioon!B319=0,"",Eksplikatsioon!B319)</f>
        <v>532</v>
      </c>
      <c r="C318" s="23" t="str">
        <f>IF(Eksplikatsioon!C319=0,"",Eksplikatsioon!C319)</f>
        <v>ÜÜRITAV PIND</v>
      </c>
      <c r="D318" s="23" t="str">
        <f>IF(Eksplikatsioon!D319=0,"",Eksplikatsioon!D319)</f>
        <v>Kabinet/Büroo</v>
      </c>
      <c r="E318" s="58">
        <f>IF(Eksplikatsioon!F319=0,"",Eksplikatsioon!F319)</f>
        <v>15.4</v>
      </c>
      <c r="F318" s="23" t="str">
        <f>IF(Eksplikatsioon!H319=0,"",Eksplikatsioon!H319)</f>
        <v/>
      </c>
      <c r="G318" s="23" t="str">
        <f>IF(Eksplikatsioon!J319=0,"",Eksplikatsioon!J319)</f>
        <v>Ainukasutuses pind</v>
      </c>
      <c r="H318" s="23" t="str">
        <f>IF(Eksplikatsioon!K319=0,"",Eksplikatsioon!K319)</f>
        <v>Ravimiamet</v>
      </c>
      <c r="I318" s="23" t="str">
        <f>IF(Eksplikatsioon!L319=0,"",Eksplikatsioon!L319)</f>
        <v>PALDISKIMNT81_02</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c r="A319" s="23" t="str">
        <f>IF(Eksplikatsioon!A320=0,"",Eksplikatsioon!A320)</f>
        <v>05</v>
      </c>
      <c r="B319" s="60" t="str">
        <f>IF(Eksplikatsioon!B320=0,"",Eksplikatsioon!B320)</f>
        <v>533</v>
      </c>
      <c r="C319" s="23" t="str">
        <f>IF(Eksplikatsioon!C320=0,"",Eksplikatsioon!C320)</f>
        <v>ÜÜRITAV PIND</v>
      </c>
      <c r="D319" s="23" t="str">
        <f>IF(Eksplikatsioon!D320=0,"",Eksplikatsioon!D320)</f>
        <v>Kabinet/Büroo</v>
      </c>
      <c r="E319" s="58">
        <f>IF(Eksplikatsioon!F320=0,"",Eksplikatsioon!F320)</f>
        <v>26.5</v>
      </c>
      <c r="F319" s="23" t="str">
        <f>IF(Eksplikatsioon!H320=0,"",Eksplikatsioon!H320)</f>
        <v/>
      </c>
      <c r="G319" s="23" t="str">
        <f>IF(Eksplikatsioon!J320=0,"",Eksplikatsioon!J320)</f>
        <v>Ainukasutuses pind</v>
      </c>
      <c r="H319" s="23" t="str">
        <f>IF(Eksplikatsioon!K320=0,"",Eksplikatsioon!K320)</f>
        <v>Terviseamet</v>
      </c>
      <c r="I319" s="23" t="str">
        <f>IF(Eksplikatsioon!L320=0,"",Eksplikatsioon!L320)</f>
        <v>PALDISKI MNT _03</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c r="A320" s="23" t="str">
        <f>IF(Eksplikatsioon!A321=0,"",Eksplikatsioon!A321)</f>
        <v>05</v>
      </c>
      <c r="B320" s="60" t="str">
        <f>IF(Eksplikatsioon!B321=0,"",Eksplikatsioon!B321)</f>
        <v>534</v>
      </c>
      <c r="C320" s="23" t="str">
        <f>IF(Eksplikatsioon!C321=0,"",Eksplikatsioon!C321)</f>
        <v>ÜÜRITAV PIND</v>
      </c>
      <c r="D320" s="23" t="str">
        <f>IF(Eksplikatsioon!D321=0,"",Eksplikatsioon!D321)</f>
        <v>Kabinet/Büroo</v>
      </c>
      <c r="E320" s="58">
        <f>IF(Eksplikatsioon!F321=0,"",Eksplikatsioon!F321)</f>
        <v>10</v>
      </c>
      <c r="F320" s="23" t="str">
        <f>IF(Eksplikatsioon!H321=0,"",Eksplikatsioon!H321)</f>
        <v/>
      </c>
      <c r="G320" s="23" t="str">
        <f>IF(Eksplikatsioon!J321=0,"",Eksplikatsioon!J321)</f>
        <v>Ainukasutuses pind</v>
      </c>
      <c r="H320" s="23" t="str">
        <f>IF(Eksplikatsioon!K321=0,"",Eksplikatsioon!K321)</f>
        <v>Terviseamet</v>
      </c>
      <c r="I320" s="23" t="str">
        <f>IF(Eksplikatsioon!L321=0,"",Eksplikatsioon!L321)</f>
        <v>PALDISKI MNT _03</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c r="A321" s="23" t="str">
        <f>IF(Eksplikatsioon!A322=0,"",Eksplikatsioon!A322)</f>
        <v>05</v>
      </c>
      <c r="B321" s="60" t="str">
        <f>IF(Eksplikatsioon!B322=0,"",Eksplikatsioon!B322)</f>
        <v>535</v>
      </c>
      <c r="C321" s="23" t="str">
        <f>IF(Eksplikatsioon!C322=0,"",Eksplikatsioon!C322)</f>
        <v>ÜÜRITAV PIND</v>
      </c>
      <c r="D321" s="23" t="str">
        <f>IF(Eksplikatsioon!D322=0,"",Eksplikatsioon!D322)</f>
        <v>Kabinet/Büroo</v>
      </c>
      <c r="E321" s="58">
        <f>IF(Eksplikatsioon!F322=0,"",Eksplikatsioon!F322)</f>
        <v>15.7</v>
      </c>
      <c r="F321" s="23" t="str">
        <f>IF(Eksplikatsioon!H322=0,"",Eksplikatsioon!H322)</f>
        <v/>
      </c>
      <c r="G321" s="23" t="str">
        <f>IF(Eksplikatsioon!J322=0,"",Eksplikatsioon!J322)</f>
        <v>Ainukasutuses pind</v>
      </c>
      <c r="H321" s="23" t="str">
        <f>IF(Eksplikatsioon!K322=0,"",Eksplikatsioon!K322)</f>
        <v>Terviseamet</v>
      </c>
      <c r="I321" s="23" t="str">
        <f>IF(Eksplikatsioon!L322=0,"",Eksplikatsioon!L322)</f>
        <v>PALDISKI MNT _03</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c r="A322" s="23" t="str">
        <f>IF(Eksplikatsioon!A323=0,"",Eksplikatsioon!A323)</f>
        <v>05</v>
      </c>
      <c r="B322" s="60" t="str">
        <f>IF(Eksplikatsioon!B323=0,"",Eksplikatsioon!B323)</f>
        <v>536</v>
      </c>
      <c r="C322" s="23" t="str">
        <f>IF(Eksplikatsioon!C323=0,"",Eksplikatsioon!C323)</f>
        <v>ÜÜRITAV PIND</v>
      </c>
      <c r="D322" s="23" t="str">
        <f>IF(Eksplikatsioon!D323=0,"",Eksplikatsioon!D323)</f>
        <v>Kabinet/Büroo</v>
      </c>
      <c r="E322" s="58">
        <f>IF(Eksplikatsioon!F323=0,"",Eksplikatsioon!F323)</f>
        <v>15.6</v>
      </c>
      <c r="F322" s="23" t="str">
        <f>IF(Eksplikatsioon!H323=0,"",Eksplikatsioon!H323)</f>
        <v/>
      </c>
      <c r="G322" s="23" t="str">
        <f>IF(Eksplikatsioon!J323=0,"",Eksplikatsioon!J323)</f>
        <v>Ainukasutuses pind</v>
      </c>
      <c r="H322" s="23" t="str">
        <f>IF(Eksplikatsioon!K323=0,"",Eksplikatsioon!K323)</f>
        <v>Ravimiamet</v>
      </c>
      <c r="I322" s="23" t="str">
        <f>IF(Eksplikatsioon!L323=0,"",Eksplikatsioon!L323)</f>
        <v>PALDISKIMNT81_02</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c r="A323" s="23" t="str">
        <f>IF(Eksplikatsioon!A324=0,"",Eksplikatsioon!A324)</f>
        <v>05</v>
      </c>
      <c r="B323" s="60" t="str">
        <f>IF(Eksplikatsioon!B324=0,"",Eksplikatsioon!B324)</f>
        <v>537</v>
      </c>
      <c r="C323" s="23" t="str">
        <f>IF(Eksplikatsioon!C324=0,"",Eksplikatsioon!C324)</f>
        <v>ÜÜRITAV PIND</v>
      </c>
      <c r="D323" s="23" t="str">
        <f>IF(Eksplikatsioon!D324=0,"",Eksplikatsioon!D324)</f>
        <v>Kabinet/Büroo</v>
      </c>
      <c r="E323" s="58">
        <f>IF(Eksplikatsioon!F324=0,"",Eksplikatsioon!F324)</f>
        <v>13.3</v>
      </c>
      <c r="F323" s="23" t="str">
        <f>IF(Eksplikatsioon!H324=0,"",Eksplikatsioon!H324)</f>
        <v/>
      </c>
      <c r="G323" s="23" t="str">
        <f>IF(Eksplikatsioon!J324=0,"",Eksplikatsioon!J324)</f>
        <v>Ainukasutuses pind</v>
      </c>
      <c r="H323" s="23" t="str">
        <f>IF(Eksplikatsioon!K324=0,"",Eksplikatsioon!K324)</f>
        <v>Ravimiamet</v>
      </c>
      <c r="I323" s="23" t="str">
        <f>IF(Eksplikatsioon!L324=0,"",Eksplikatsioon!L324)</f>
        <v>PALDISKIMNT81_02</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c r="A324" s="23" t="str">
        <f>IF(Eksplikatsioon!A325=0,"",Eksplikatsioon!A325)</f>
        <v>05</v>
      </c>
      <c r="B324" s="60" t="str">
        <f>IF(Eksplikatsioon!B325=0,"",Eksplikatsioon!B325)</f>
        <v>538</v>
      </c>
      <c r="C324" s="23" t="str">
        <f>IF(Eksplikatsioon!C325=0,"",Eksplikatsioon!C325)</f>
        <v>TEHNOPIND</v>
      </c>
      <c r="D324" s="23" t="str">
        <f>IF(Eksplikatsioon!D325=0,"",Eksplikatsioon!D325)</f>
        <v>Vent ruum</v>
      </c>
      <c r="E324" s="58">
        <f>IF(Eksplikatsioon!F325=0,"",Eksplikatsioon!F325)</f>
        <v>20.8</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c r="A325" s="23" t="str">
        <f>IF(Eksplikatsioon!A326=0,"",Eksplikatsioon!A326)</f>
        <v>05</v>
      </c>
      <c r="B325" s="60" t="str">
        <f>IF(Eksplikatsioon!B326=0,"",Eksplikatsioon!B326)</f>
        <v>539</v>
      </c>
      <c r="C325" s="23" t="str">
        <f>IF(Eksplikatsioon!C326=0,"",Eksplikatsioon!C326)</f>
        <v>ÜÜRITAV PIND</v>
      </c>
      <c r="D325" s="23" t="str">
        <f>IF(Eksplikatsioon!D326=0,"",Eksplikatsioon!D326)</f>
        <v>Nõupidamise ruum</v>
      </c>
      <c r="E325" s="58">
        <f>IF(Eksplikatsioon!F326=0,"",Eksplikatsioon!F326)</f>
        <v>22.4</v>
      </c>
      <c r="F325" s="23" t="str">
        <f>IF(Eksplikatsioon!H326=0,"",Eksplikatsioon!H326)</f>
        <v/>
      </c>
      <c r="G325" s="23" t="str">
        <f>IF(Eksplikatsioon!J326=0,"",Eksplikatsioon!J326)</f>
        <v>Ainukasutuses pind</v>
      </c>
      <c r="H325" s="23" t="str">
        <f>IF(Eksplikatsioon!K326=0,"",Eksplikatsioon!K326)</f>
        <v>Terviseamet</v>
      </c>
      <c r="I325" s="23" t="str">
        <f>IF(Eksplikatsioon!L326=0,"",Eksplikatsioon!L326)</f>
        <v>PALDISKI MNT _03</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c r="A326" s="23" t="str">
        <f>IF(Eksplikatsioon!A327=0,"",Eksplikatsioon!A327)</f>
        <v>05</v>
      </c>
      <c r="B326" s="60" t="str">
        <f>IF(Eksplikatsioon!B327=0,"",Eksplikatsioon!B327)</f>
        <v>540</v>
      </c>
      <c r="C326" s="23" t="str">
        <f>IF(Eksplikatsioon!C327=0,"",Eksplikatsioon!C327)</f>
        <v>ÜÜRITAV PIND</v>
      </c>
      <c r="D326" s="23" t="str">
        <f>IF(Eksplikatsioon!D327=0,"",Eksplikatsioon!D327)</f>
        <v>WC</v>
      </c>
      <c r="E326" s="58">
        <f>IF(Eksplikatsioon!F327=0,"",Eksplikatsioon!F327)</f>
        <v>3</v>
      </c>
      <c r="F326" s="23" t="str">
        <f>IF(Eksplikatsioon!H327=0,"",Eksplikatsioon!H327)</f>
        <v/>
      </c>
      <c r="G326" s="23" t="str">
        <f>IF(Eksplikatsioon!J327=0,"",Eksplikatsioon!J327)</f>
        <v>Ühiskasutuses korruse pind</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c r="A327" s="23" t="str">
        <f>IF(Eksplikatsioon!A328=0,"",Eksplikatsioon!A328)</f>
        <v>05</v>
      </c>
      <c r="B327" s="60" t="str">
        <f>IF(Eksplikatsioon!B328=0,"",Eksplikatsioon!B328)</f>
        <v>541</v>
      </c>
      <c r="C327" s="23" t="str">
        <f>IF(Eksplikatsioon!C328=0,"",Eksplikatsioon!C328)</f>
        <v>ÜÜRITAV PIND</v>
      </c>
      <c r="D327" s="23" t="str">
        <f>IF(Eksplikatsioon!D328=0,"",Eksplikatsioon!D328)</f>
        <v>Koridor</v>
      </c>
      <c r="E327" s="58">
        <f>IF(Eksplikatsioon!F328=0,"",Eksplikatsioon!F328)</f>
        <v>99.9</v>
      </c>
      <c r="F327" s="23" t="str">
        <f>IF(Eksplikatsioon!H328=0,"",Eksplikatsioon!H328)</f>
        <v/>
      </c>
      <c r="G327" s="23" t="str">
        <f>IF(Eksplikatsioon!J328=0,"",Eksplikatsioon!J328)</f>
        <v>Ühiskasutuses korruse pind</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c r="A328" s="23" t="str">
        <f>IF(Eksplikatsioon!A329=0,"",Eksplikatsioon!A329)</f>
        <v>05</v>
      </c>
      <c r="B328" s="60" t="str">
        <f>IF(Eksplikatsioon!B329=0,"",Eksplikatsioon!B329)</f>
        <v>542</v>
      </c>
      <c r="C328" s="23" t="str">
        <f>IF(Eksplikatsioon!C329=0,"",Eksplikatsioon!C329)</f>
        <v>ÜÜRITAV PIND</v>
      </c>
      <c r="D328" s="23" t="str">
        <f>IF(Eksplikatsioon!D329=0,"",Eksplikatsioon!D329)</f>
        <v>Puhkeruum</v>
      </c>
      <c r="E328" s="58">
        <f>IF(Eksplikatsioon!F329=0,"",Eksplikatsioon!F329)</f>
        <v>27.8</v>
      </c>
      <c r="F328" s="23" t="str">
        <f>IF(Eksplikatsioon!H329=0,"",Eksplikatsioon!H329)</f>
        <v/>
      </c>
      <c r="G328" s="23" t="str">
        <f>IF(Eksplikatsioon!J329=0,"",Eksplikatsioon!J329)</f>
        <v>Ainukasutuses pind</v>
      </c>
      <c r="H328" s="23" t="str">
        <f>IF(Eksplikatsioon!K329=0,"",Eksplikatsioon!K329)</f>
        <v>Terviseamet</v>
      </c>
      <c r="I328" s="23" t="str">
        <f>IF(Eksplikatsioon!L329=0,"",Eksplikatsioon!L329)</f>
        <v>PALDISKI MNT _03</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c r="A329" s="23" t="str">
        <f>IF(Eksplikatsioon!A330=0,"",Eksplikatsioon!A330)</f>
        <v>05</v>
      </c>
      <c r="B329" s="60" t="str">
        <f>IF(Eksplikatsioon!B330=0,"",Eksplikatsioon!B330)</f>
        <v>543</v>
      </c>
      <c r="C329" s="23" t="str">
        <f>IF(Eksplikatsioon!C330=0,"",Eksplikatsioon!C330)</f>
        <v>TEHNOPIND</v>
      </c>
      <c r="D329" s="23" t="str">
        <f>IF(Eksplikatsioon!D330=0,"",Eksplikatsioon!D330)</f>
        <v>Vent ruum</v>
      </c>
      <c r="E329" s="58">
        <f>IF(Eksplikatsioon!F330=0,"",Eksplikatsioon!F330)</f>
        <v>46.2</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c r="A330" s="23" t="str">
        <f>IF(Eksplikatsioon!A331=0,"",Eksplikatsioon!A331)</f>
        <v>05</v>
      </c>
      <c r="B330" s="60" t="str">
        <f>IF(Eksplikatsioon!B331=0,"",Eksplikatsioon!B331)</f>
        <v>547</v>
      </c>
      <c r="C330" s="23" t="str">
        <f>IF(Eksplikatsioon!C331=0,"",Eksplikatsioon!C331)</f>
        <v>ÜÜRITAV PIND</v>
      </c>
      <c r="D330" s="23" t="str">
        <f>IF(Eksplikatsioon!D331=0,"",Eksplikatsioon!D331)</f>
        <v>Koristus- ja hooldusruum</v>
      </c>
      <c r="E330" s="58">
        <f>IF(Eksplikatsioon!F331=0,"",Eksplikatsioon!F331)</f>
        <v>3.9</v>
      </c>
      <c r="F330" s="23" t="str">
        <f>IF(Eksplikatsioon!H331=0,"",Eksplikatsioon!H331)</f>
        <v/>
      </c>
      <c r="G330" s="23" t="str">
        <f>IF(Eksplikatsioon!J331=0,"",Eksplikatsioon!J331)</f>
        <v>Ainukasutuses pind</v>
      </c>
      <c r="H330" s="23" t="str">
        <f>IF(Eksplikatsioon!K331=0,"",Eksplikatsioon!K331)</f>
        <v>Terviseamet</v>
      </c>
      <c r="I330" s="23" t="str">
        <f>IF(Eksplikatsioon!L331=0,"",Eksplikatsioon!L331)</f>
        <v>PALDISKI MNT _03</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c r="A331" s="23" t="str">
        <f>IF(Eksplikatsioon!A332=0,"",Eksplikatsioon!A332)</f>
        <v>05</v>
      </c>
      <c r="B331" s="60" t="str">
        <f>IF(Eksplikatsioon!B332=0,"",Eksplikatsioon!B332)</f>
        <v>548</v>
      </c>
      <c r="C331" s="23" t="str">
        <f>IF(Eksplikatsioon!C332=0,"",Eksplikatsioon!C332)</f>
        <v>ÜÜRITAV PIND</v>
      </c>
      <c r="D331" s="23" t="str">
        <f>IF(Eksplikatsioon!D332=0,"",Eksplikatsioon!D332)</f>
        <v>WC</v>
      </c>
      <c r="E331" s="58">
        <f>IF(Eksplikatsioon!F332=0,"",Eksplikatsioon!F332)</f>
        <v>2.4</v>
      </c>
      <c r="F331" s="23" t="str">
        <f>IF(Eksplikatsioon!H332=0,"",Eksplikatsioon!H332)</f>
        <v/>
      </c>
      <c r="G331" s="23" t="str">
        <f>IF(Eksplikatsioon!J332=0,"",Eksplikatsioon!J332)</f>
        <v>Ainukasutuses pind</v>
      </c>
      <c r="H331" s="23" t="str">
        <f>IF(Eksplikatsioon!K332=0,"",Eksplikatsioon!K332)</f>
        <v>Terviseamet</v>
      </c>
      <c r="I331" s="23" t="str">
        <f>IF(Eksplikatsioon!L332=0,"",Eksplikatsioon!L332)</f>
        <v>PALDISKI MNT _03</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c r="A332" s="23" t="str">
        <f>IF(Eksplikatsioon!A333=0,"",Eksplikatsioon!A333)</f>
        <v>05</v>
      </c>
      <c r="B332" s="60" t="str">
        <f>IF(Eksplikatsioon!B333=0,"",Eksplikatsioon!B333)</f>
        <v>549</v>
      </c>
      <c r="C332" s="23" t="str">
        <f>IF(Eksplikatsioon!C333=0,"",Eksplikatsioon!C333)</f>
        <v>ÜÜRITAV PIND</v>
      </c>
      <c r="D332" s="23" t="str">
        <f>IF(Eksplikatsioon!D333=0,"",Eksplikatsioon!D333)</f>
        <v>Nõupidamise ruum</v>
      </c>
      <c r="E332" s="58">
        <f>IF(Eksplikatsioon!F333=0,"",Eksplikatsioon!F333)</f>
        <v>18.7</v>
      </c>
      <c r="F332" s="23" t="str">
        <f>IF(Eksplikatsioon!H333=0,"",Eksplikatsioon!H333)</f>
        <v/>
      </c>
      <c r="G332" s="23" t="str">
        <f>IF(Eksplikatsioon!J333=0,"",Eksplikatsioon!J333)</f>
        <v>Ühiskasutuses korruse pind</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c r="A333" s="23" t="str">
        <f>IF(Eksplikatsioon!A334=0,"",Eksplikatsioon!A334)</f>
        <v>05</v>
      </c>
      <c r="B333" s="60" t="str">
        <f>IF(Eksplikatsioon!B334=0,"",Eksplikatsioon!B334)</f>
        <v>550</v>
      </c>
      <c r="C333" s="23" t="str">
        <f>IF(Eksplikatsioon!C334=0,"",Eksplikatsioon!C334)</f>
        <v>ÜÜRITAV PIND</v>
      </c>
      <c r="D333" s="23" t="str">
        <f>IF(Eksplikatsioon!D334=0,"",Eksplikatsioon!D334)</f>
        <v>Koridor</v>
      </c>
      <c r="E333" s="58">
        <f>IF(Eksplikatsioon!F334=0,"",Eksplikatsioon!F334)</f>
        <v>110.3</v>
      </c>
      <c r="F333" s="23" t="str">
        <f>IF(Eksplikatsioon!H334=0,"",Eksplikatsioon!H334)</f>
        <v/>
      </c>
      <c r="G333" s="23" t="str">
        <f>IF(Eksplikatsioon!J334=0,"",Eksplikatsioon!J334)</f>
        <v>Ühiskasutuses korruse pind</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c r="A334" s="23" t="str">
        <f>IF(Eksplikatsioon!A335=0,"",Eksplikatsioon!A335)</f>
        <v>05</v>
      </c>
      <c r="B334" s="60" t="str">
        <f>IF(Eksplikatsioon!B335=0,"",Eksplikatsioon!B335)</f>
        <v>551</v>
      </c>
      <c r="C334" s="23" t="str">
        <f>IF(Eksplikatsioon!C335=0,"",Eksplikatsioon!C335)</f>
        <v>ÜÜRITAV PIND</v>
      </c>
      <c r="D334" s="23" t="str">
        <f>IF(Eksplikatsioon!D335=0,"",Eksplikatsioon!D335)</f>
        <v>Puhkeruum</v>
      </c>
      <c r="E334" s="58">
        <f>IF(Eksplikatsioon!F335=0,"",Eksplikatsioon!F335)</f>
        <v>19.600000000000001</v>
      </c>
      <c r="F334" s="23" t="str">
        <f>IF(Eksplikatsioon!H335=0,"",Eksplikatsioon!H335)</f>
        <v/>
      </c>
      <c r="G334" s="23" t="str">
        <f>IF(Eksplikatsioon!J335=0,"",Eksplikatsioon!J335)</f>
        <v>Ühiskasutuses korruse pind</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c r="A335" s="23" t="str">
        <f>IF(Eksplikatsioon!A336=0,"",Eksplikatsioon!A336)</f>
        <v>05</v>
      </c>
      <c r="B335" s="60" t="str">
        <f>IF(Eksplikatsioon!B336=0,"",Eksplikatsioon!B336)</f>
        <v>552</v>
      </c>
      <c r="C335" s="23" t="str">
        <f>IF(Eksplikatsioon!C336=0,"",Eksplikatsioon!C336)</f>
        <v>ÜÜRITAV PIND</v>
      </c>
      <c r="D335" s="23" t="str">
        <f>IF(Eksplikatsioon!D336=0,"",Eksplikatsioon!D336)</f>
        <v>Arhiiv</v>
      </c>
      <c r="E335" s="58">
        <f>IF(Eksplikatsioon!F336=0,"",Eksplikatsioon!F336)</f>
        <v>9</v>
      </c>
      <c r="F335" s="23" t="str">
        <f>IF(Eksplikatsioon!H336=0,"",Eksplikatsioon!H336)</f>
        <v/>
      </c>
      <c r="G335" s="23" t="str">
        <f>IF(Eksplikatsioon!J336=0,"",Eksplikatsioon!J336)</f>
        <v>Ainukasutuses pind</v>
      </c>
      <c r="H335" s="23" t="str">
        <f>IF(Eksplikatsioon!K336=0,"",Eksplikatsioon!K336)</f>
        <v>Terviseamet</v>
      </c>
      <c r="I335" s="23" t="str">
        <f>IF(Eksplikatsioon!L336=0,"",Eksplikatsioon!L336)</f>
        <v>PALDISKI MNT _03</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c r="A336" s="23" t="str">
        <f>IF(Eksplikatsioon!A337=0,"",Eksplikatsioon!A337)</f>
        <v>05</v>
      </c>
      <c r="B336" s="60" t="str">
        <f>IF(Eksplikatsioon!B337=0,"",Eksplikatsioon!B337)</f>
        <v>554</v>
      </c>
      <c r="C336" s="23" t="str">
        <f>IF(Eksplikatsioon!C337=0,"",Eksplikatsioon!C337)</f>
        <v>ÜÜRITAV PIND</v>
      </c>
      <c r="D336" s="23" t="str">
        <f>IF(Eksplikatsioon!D337=0,"",Eksplikatsioon!D337)</f>
        <v>Kabinet/Büroo</v>
      </c>
      <c r="E336" s="58">
        <f>IF(Eksplikatsioon!F337=0,"",Eksplikatsioon!F337)</f>
        <v>16.100000000000001</v>
      </c>
      <c r="F336" s="23" t="str">
        <f>IF(Eksplikatsioon!H337=0,"",Eksplikatsioon!H337)</f>
        <v/>
      </c>
      <c r="G336" s="23" t="str">
        <f>IF(Eksplikatsioon!J337=0,"",Eksplikatsioon!J337)</f>
        <v>Ainukasutuses pind</v>
      </c>
      <c r="H336" s="23" t="str">
        <f>IF(Eksplikatsioon!K337=0,"",Eksplikatsioon!K337)</f>
        <v>Ravimiamet</v>
      </c>
      <c r="I336" s="23" t="str">
        <f>IF(Eksplikatsioon!L337=0,"",Eksplikatsioon!L337)</f>
        <v>PALDISKIMNT81_02</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c r="A337" s="23" t="str">
        <f>IF(Eksplikatsioon!A338=0,"",Eksplikatsioon!A338)</f>
        <v>05</v>
      </c>
      <c r="B337" s="60" t="str">
        <f>IF(Eksplikatsioon!B338=0,"",Eksplikatsioon!B338)</f>
        <v>580</v>
      </c>
      <c r="C337" s="23" t="str">
        <f>IF(Eksplikatsioon!C338=0,"",Eksplikatsioon!C338)</f>
        <v>VERTIKAALSETE ÜHENDUSTEEDE PIND</v>
      </c>
      <c r="D337" s="23" t="str">
        <f>IF(Eksplikatsioon!D338=0,"",Eksplikatsioon!D338)</f>
        <v>Lift</v>
      </c>
      <c r="E337" s="58">
        <f>IF(Eksplikatsioon!F338=0,"",Eksplikatsioon!F338)</f>
        <v>3.9</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c r="A338" s="23" t="str">
        <f>IF(Eksplikatsioon!A339=0,"",Eksplikatsioon!A339)</f>
        <v>05</v>
      </c>
      <c r="B338" s="60" t="str">
        <f>IF(Eksplikatsioon!B339=0,"",Eksplikatsioon!B339)</f>
        <v>581</v>
      </c>
      <c r="C338" s="23" t="str">
        <f>IF(Eksplikatsioon!C339=0,"",Eksplikatsioon!C339)</f>
        <v>VERTIKAALSETE ÜHENDUSTEEDE PIND</v>
      </c>
      <c r="D338" s="23" t="str">
        <f>IF(Eksplikatsioon!D339=0,"",Eksplikatsioon!D339)</f>
        <v>Lift</v>
      </c>
      <c r="E338" s="58">
        <f>IF(Eksplikatsioon!F339=0,"",Eksplikatsioon!F339)</f>
        <v>3.6</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c r="A339" s="23" t="str">
        <f>IF(Eksplikatsioon!A340=0,"",Eksplikatsioon!A340)</f>
        <v>05</v>
      </c>
      <c r="B339" s="60" t="str">
        <f>IF(Eksplikatsioon!B340=0,"",Eksplikatsioon!B340)</f>
        <v>590</v>
      </c>
      <c r="C339" s="23" t="str">
        <f>IF(Eksplikatsioon!C340=0,"",Eksplikatsioon!C340)</f>
        <v>VERTIKAALSETE ÜHENDUSTEEDE PIND</v>
      </c>
      <c r="D339" s="23" t="str">
        <f>IF(Eksplikatsioon!D340=0,"",Eksplikatsioon!D340)</f>
        <v>Šaht</v>
      </c>
      <c r="E339" s="58">
        <f>IF(Eksplikatsioon!F340=0,"",Eksplikatsioon!F340)</f>
        <v>5.3</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c r="A340" s="23" t="str">
        <f>IF(Eksplikatsioon!A341=0,"",Eksplikatsioon!A341)</f>
        <v>05</v>
      </c>
      <c r="B340" s="60" t="str">
        <f>IF(Eksplikatsioon!B341=0,"",Eksplikatsioon!B341)</f>
        <v>591</v>
      </c>
      <c r="C340" s="23" t="str">
        <f>IF(Eksplikatsioon!C341=0,"",Eksplikatsioon!C341)</f>
        <v>VERTIKAALSETE ÜHENDUSTEEDE PIND</v>
      </c>
      <c r="D340" s="23" t="str">
        <f>IF(Eksplikatsioon!D341=0,"",Eksplikatsioon!D341)</f>
        <v>Šaht</v>
      </c>
      <c r="E340" s="58">
        <f>IF(Eksplikatsioon!F341=0,"",Eksplikatsioon!F341)</f>
        <v>3.2</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c r="A341" s="23" t="str">
        <f>IF(Eksplikatsioon!A342=0,"",Eksplikatsioon!A342)</f>
        <v>05</v>
      </c>
      <c r="B341" s="60" t="str">
        <f>IF(Eksplikatsioon!B342=0,"",Eksplikatsioon!B342)</f>
        <v>593</v>
      </c>
      <c r="C341" s="23" t="str">
        <f>IF(Eksplikatsioon!C342=0,"",Eksplikatsioon!C342)</f>
        <v>VERTIKAALSETE ÜHENDUSTEEDE PIND</v>
      </c>
      <c r="D341" s="23" t="str">
        <f>IF(Eksplikatsioon!D342=0,"",Eksplikatsioon!D342)</f>
        <v>Šaht</v>
      </c>
      <c r="E341" s="58">
        <f>IF(Eksplikatsioon!F342=0,"",Eksplikatsioon!F342)</f>
        <v>3</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c r="A342" s="23" t="str">
        <f>IF(Eksplikatsioon!A343=0,"",Eksplikatsioon!A343)</f>
        <v>05</v>
      </c>
      <c r="B342" s="60" t="str">
        <f>IF(Eksplikatsioon!B343=0,"",Eksplikatsioon!B343)</f>
        <v>594</v>
      </c>
      <c r="C342" s="23" t="str">
        <f>IF(Eksplikatsioon!C343=0,"",Eksplikatsioon!C343)</f>
        <v>VERTIKAALSETE ÜHENDUSTEEDE PIND</v>
      </c>
      <c r="D342" s="23" t="str">
        <f>IF(Eksplikatsioon!D343=0,"",Eksplikatsioon!D343)</f>
        <v>Šaht</v>
      </c>
      <c r="E342" s="58">
        <f>IF(Eksplikatsioon!F343=0,"",Eksplikatsioon!F343)</f>
        <v>1</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c r="A343" s="23" t="str">
        <f>IF(Eksplikatsioon!A344=0,"",Eksplikatsioon!A344)</f>
        <v>05</v>
      </c>
      <c r="B343" s="60" t="str">
        <f>IF(Eksplikatsioon!B344=0,"",Eksplikatsioon!B344)</f>
        <v>595</v>
      </c>
      <c r="C343" s="23" t="str">
        <f>IF(Eksplikatsioon!C344=0,"",Eksplikatsioon!C344)</f>
        <v>ÜÜRITAV PIND</v>
      </c>
      <c r="D343" s="23" t="str">
        <f>IF(Eksplikatsioon!D344=0,"",Eksplikatsioon!D344)</f>
        <v>Kabinet/Büroo</v>
      </c>
      <c r="E343" s="58">
        <f>IF(Eksplikatsioon!F344=0,"",Eksplikatsioon!F344)</f>
        <v>10.6</v>
      </c>
      <c r="F343" s="23" t="str">
        <f>IF(Eksplikatsioon!H344=0,"",Eksplikatsioon!H344)</f>
        <v/>
      </c>
      <c r="G343" s="23" t="str">
        <f>IF(Eksplikatsioon!J344=0,"",Eksplikatsioon!J344)</f>
        <v>Ainukasutuses pind</v>
      </c>
      <c r="H343" s="23" t="str">
        <f>IF(Eksplikatsioon!K344=0,"",Eksplikatsioon!K344)</f>
        <v>Terviseamet</v>
      </c>
      <c r="I343" s="23" t="str">
        <f>IF(Eksplikatsioon!L344=0,"",Eksplikatsioon!L344)</f>
        <v>PALDISKI MNT _03</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62IkvEQtnZ32x3RF4HXyaeARyWSt3p36olvyl6fMQL7wNHwn2ogTfTgwkXmyoMe0iu/7kZnsXqWPl/x2Y/myew==" saltValue="0UQkbf5IHkBA5hLonxAPJQ==" spinCount="100000" sheet="1" objects="1" scenarios="1" autoFilter="0"/>
  <autoFilter ref="A2:I1002" xr:uid="{00000000-0009-0000-0000-000007000000}"/>
  <conditionalFormatting sqref="AW3:BD48">
    <cfRule type="expression" dxfId="33" priority="2">
      <formula>AND($AW3&lt;&gt;"",$BF3="")</formula>
    </cfRule>
    <cfRule type="expression" dxfId="32" priority="3">
      <formula>$AW3&lt;&gt;""</formula>
    </cfRule>
  </conditionalFormatting>
  <conditionalFormatting sqref="BF3:BG50">
    <cfRule type="expression" dxfId="31"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7" sqref="B7"/>
    </sheetView>
  </sheetViews>
  <sheetFormatPr defaultColWidth="9.140625" defaultRowHeight="15"/>
  <cols>
    <col min="1" max="1" width="37" style="11" bestFit="1" customWidth="1"/>
    <col min="2" max="2" width="56.42578125" style="12" customWidth="1"/>
    <col min="3" max="16384" width="9.140625" style="9"/>
  </cols>
  <sheetData>
    <row r="1" spans="1:3">
      <c r="A1" s="8" t="s">
        <v>16</v>
      </c>
      <c r="B1" s="49" t="s">
        <v>17</v>
      </c>
    </row>
    <row r="2" spans="1:3">
      <c r="A2" s="8" t="s">
        <v>18</v>
      </c>
      <c r="B2" s="49" t="s">
        <v>19</v>
      </c>
    </row>
    <row r="3" spans="1:3">
      <c r="A3" s="8" t="s">
        <v>20</v>
      </c>
      <c r="B3" s="49" t="s">
        <v>21</v>
      </c>
    </row>
    <row r="4" spans="1:3">
      <c r="A4" s="8" t="s">
        <v>22</v>
      </c>
      <c r="B4" s="65" t="s">
        <v>23</v>
      </c>
    </row>
    <row r="5" spans="1:3">
      <c r="A5" s="8" t="s">
        <v>24</v>
      </c>
      <c r="B5" s="49" t="s">
        <v>25</v>
      </c>
    </row>
    <row r="6" spans="1:3">
      <c r="A6" s="8" t="s">
        <v>26</v>
      </c>
      <c r="B6" s="49" t="s">
        <v>27</v>
      </c>
    </row>
    <row r="7" spans="1:3">
      <c r="A7" s="8" t="s">
        <v>28</v>
      </c>
      <c r="B7" s="50">
        <v>42736</v>
      </c>
      <c r="C7" s="26"/>
    </row>
    <row r="11" spans="1:3">
      <c r="A11" s="10" t="s">
        <v>29</v>
      </c>
      <c r="B11" s="10" t="s">
        <v>30</v>
      </c>
      <c r="C11" s="11"/>
    </row>
    <row r="12" spans="1:3" ht="18">
      <c r="A12" s="11" t="s">
        <v>31</v>
      </c>
      <c r="B12" s="51">
        <f>Eksplikatsioon_summad!B4</f>
        <v>1660</v>
      </c>
      <c r="C12" s="11"/>
    </row>
    <row r="13" spans="1:3" ht="18">
      <c r="A13" s="11" t="s">
        <v>32</v>
      </c>
      <c r="B13" s="51">
        <f>Eksplikatsioon_summad!B5</f>
        <v>6263.3000000000011</v>
      </c>
      <c r="C13" s="11"/>
    </row>
    <row r="14" spans="1:3" ht="18">
      <c r="A14" s="11" t="s">
        <v>33</v>
      </c>
      <c r="B14" s="51">
        <f>Eksplikatsioon_summad!B6</f>
        <v>0</v>
      </c>
      <c r="C14" s="11"/>
    </row>
    <row r="15" spans="1:3" ht="18">
      <c r="A15" s="11" t="s">
        <v>34</v>
      </c>
      <c r="B15" s="51">
        <f>Eksplikatsioon_summad!B7</f>
        <v>5533.7000000000007</v>
      </c>
      <c r="C15" s="11"/>
    </row>
    <row r="16" spans="1:3" ht="18">
      <c r="A16" s="11" t="s">
        <v>35</v>
      </c>
      <c r="B16" s="54">
        <f>Eksplikatsioon_summad!B8</f>
        <v>6766.0300000000007</v>
      </c>
    </row>
    <row r="17" spans="1:2" ht="18">
      <c r="A17" s="11" t="s">
        <v>36</v>
      </c>
      <c r="B17" s="54">
        <f>Eksplikatsioon_summad!B9</f>
        <v>7160.7000000000007</v>
      </c>
    </row>
    <row r="18" spans="1:2" ht="18">
      <c r="A18" s="48" t="s">
        <v>37</v>
      </c>
      <c r="B18" s="54">
        <f>Eksplikatsioon_summad!B10</f>
        <v>36354</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30"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c r="A1" s="10" t="s">
        <v>18</v>
      </c>
      <c r="B1" s="55" t="str">
        <f>IF('Hoone üldandmed'!B2="","",'Hoone üldandmed'!B2)</f>
        <v>Paldiski mnt 81</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31">
      <c r="A3" s="10" t="s">
        <v>39</v>
      </c>
    </row>
    <row r="4" spans="1:31">
      <c r="A4" s="21" t="s">
        <v>40</v>
      </c>
      <c r="B4" s="56">
        <v>1660</v>
      </c>
      <c r="C4" s="22"/>
      <c r="D4" s="22"/>
      <c r="E4" s="22"/>
      <c r="F4" s="22"/>
      <c r="G4" s="22"/>
      <c r="H4" s="22"/>
      <c r="I4" s="22"/>
      <c r="J4" s="22"/>
      <c r="K4" s="22"/>
      <c r="L4" s="22"/>
      <c r="M4" s="22"/>
      <c r="N4" s="22"/>
      <c r="O4" s="22"/>
      <c r="P4" s="22"/>
      <c r="Q4" s="22"/>
      <c r="R4" s="22"/>
      <c r="S4" s="22"/>
      <c r="T4" s="22"/>
      <c r="U4" s="22"/>
      <c r="V4" s="22"/>
      <c r="W4" s="22"/>
      <c r="X4" s="22"/>
      <c r="Y4" s="22"/>
      <c r="Z4" s="22"/>
      <c r="AA4" s="22"/>
    </row>
    <row r="5" spans="1:31">
      <c r="A5" s="21" t="s">
        <v>41</v>
      </c>
      <c r="B5" s="51">
        <f>SUMIF(A:A,"Korruse netopind (KNP):",B:B)</f>
        <v>6263.3000000000011</v>
      </c>
    </row>
    <row r="6" spans="1:31">
      <c r="A6" s="21" t="s">
        <v>42</v>
      </c>
      <c r="B6" s="51">
        <f>SUMIF(A:A,"Korruse suletud netopind (KSNP):",B:B)</f>
        <v>0</v>
      </c>
    </row>
    <row r="7" spans="1:31">
      <c r="A7" s="21" t="s">
        <v>43</v>
      </c>
      <c r="B7" s="51">
        <f>SUMIF(A:A,"Korruse üüritav pind (KÜP):",B:B)</f>
        <v>5533.7000000000007</v>
      </c>
    </row>
    <row r="8" spans="1:31">
      <c r="A8" s="21" t="s">
        <v>44</v>
      </c>
      <c r="B8" s="51">
        <f>SUMIF(A:A,"Korruse kasulik pind (KKP):",B:B)</f>
        <v>6766.0300000000007</v>
      </c>
    </row>
    <row r="9" spans="1:31">
      <c r="A9" s="21" t="s">
        <v>45</v>
      </c>
      <c r="B9" s="51">
        <f>SUMIF(A:A,"Korruse brutopind (KBP):",B:B)</f>
        <v>7160.7000000000007</v>
      </c>
    </row>
    <row r="10" spans="1:31">
      <c r="A10" s="21" t="s">
        <v>46</v>
      </c>
      <c r="B10" s="56">
        <v>36354</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c r="A12" s="10" t="str">
        <f>IF(AND('Hoone üldandmed'!B3="",'Hoone üldandmed'!B4=""),"","EKSPLIKATSIOON KORRUSTE KAUPA:")</f>
        <v>EKSPLIKATSIOON KORRUSTE KAUPA:</v>
      </c>
    </row>
    <row r="13" spans="1:31">
      <c r="A13" s="10" t="str">
        <f>IF(AND('Hoone üldandmed'!B3="",'Hoone üldandmed'!B4=""),"",MIN(Tabelid!F:F)&amp;"."&amp;" Korrus")</f>
        <v>0. Korrus</v>
      </c>
      <c r="AC13" s="23">
        <f>IFERROR(IF(FIND(".",A13)=3,LEFT(A13,2),LEFT(A13,1))*1,"")</f>
        <v>0</v>
      </c>
      <c r="AE13" s="20"/>
    </row>
    <row r="14" spans="1:31">
      <c r="A14" s="21" t="str">
        <f>IF(A13="","",Tabelid!D2)</f>
        <v>Korruse üüritav pind (KÜP):</v>
      </c>
      <c r="B14" s="51">
        <f>IF(A14="","",SUMIFS(Eksplikatsioon!F:F,Eksplikatsioon!A:A,AC14,Eksplikatsioon!C:C,Tabelid!E2))</f>
        <v>51.5</v>
      </c>
      <c r="AC14" s="23">
        <f>AC13</f>
        <v>0</v>
      </c>
    </row>
    <row r="15" spans="1:31">
      <c r="A15" s="21" t="str">
        <f>IF(A14="","",Tabelid!D3)</f>
        <v>Korruse vertikaalsete ühendusteede pind (KÜTP):</v>
      </c>
      <c r="B15" s="51">
        <f>IF(A15="","",SUMIFS(Eksplikatsioon!F:F,Eksplikatsioon!A:A,AC15,Eksplikatsioon!C:C,Tabelid!E3))</f>
        <v>0</v>
      </c>
      <c r="D15" s="41"/>
      <c r="AC15" s="23">
        <f t="shared" ref="AC15:AC22" si="0">AC14</f>
        <v>0</v>
      </c>
    </row>
    <row r="16" spans="1:31">
      <c r="A16" s="21" t="str">
        <f>IF(A15="","",Tabelid!D4)</f>
        <v>Korruse tehnopind (KTRP):</v>
      </c>
      <c r="B16" s="51">
        <f>IF(A16="","",SUMIFS(Eksplikatsioon!F:F,Eksplikatsioon!A:A,AC16,Eksplikatsioon!C:C,Tabelid!E4))</f>
        <v>38.5</v>
      </c>
      <c r="D16" s="41"/>
      <c r="AC16" s="23">
        <f t="shared" si="0"/>
        <v>0</v>
      </c>
    </row>
    <row r="17" spans="1:29">
      <c r="A17" s="21" t="str">
        <f>IF(A16="","",Tabelid!D5)</f>
        <v>Korruse netopind (KNP):</v>
      </c>
      <c r="B17" s="51">
        <f>IF(A17="","",SUM(B14:B16)+B22)</f>
        <v>90</v>
      </c>
      <c r="D17" s="41"/>
      <c r="E17" s="28"/>
      <c r="AC17" s="23">
        <f t="shared" si="0"/>
        <v>0</v>
      </c>
    </row>
    <row r="18" spans="1:29">
      <c r="A18" s="21" t="str">
        <f>IF(A17="","",Tabelid!D6)</f>
        <v>Korruse suletud netopind (KSNP):</v>
      </c>
      <c r="B18" s="51">
        <f>IF(A18="","",SUMIFS(Eksplikatsioon!G:G,Eksplikatsioon!A:A,AC18))</f>
        <v>0</v>
      </c>
      <c r="D18" s="41"/>
      <c r="AC18" s="23">
        <f>AC17</f>
        <v>0</v>
      </c>
    </row>
    <row r="19" spans="1:29">
      <c r="A19" s="21" t="str">
        <f>IF(A17="","",Tabelid!D7)</f>
        <v>Korruse kasulik pind (KKP):</v>
      </c>
      <c r="B19" s="56">
        <v>92.8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c r="A20" s="21" t="str">
        <f>IF(A19="","",Tabelid!D8)</f>
        <v>Korruse brutopind (KBP):</v>
      </c>
      <c r="B20" s="56">
        <v>117.4</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c r="A21" s="21" t="str">
        <f>IF(A20="","",Tabelid!D9)</f>
        <v>Korruse avatud netopind (KANP):</v>
      </c>
      <c r="B21" s="51">
        <f>IF(A21="","",SUMIFS(Eksplikatsioon!F:F,Eksplikatsioon!A:A,AC21,Eksplikatsioon!C:C,Tabelid!E9))</f>
        <v>0</v>
      </c>
      <c r="D21" s="41"/>
      <c r="AC21" s="23">
        <f t="shared" si="0"/>
        <v>0</v>
      </c>
    </row>
    <row r="22" spans="1:29">
      <c r="A22" s="21" t="str">
        <f>IF(A21="","",Tabelid!D10)</f>
        <v>Korruse passiivne vakantsus (KPV):</v>
      </c>
      <c r="B22" s="51">
        <f>IF(A22="","",SUMIFS(Eksplikatsioon!F:F,Eksplikatsioon!A:A,AC22,Eksplikatsioon!C:C,Tabelid!E10))</f>
        <v>0</v>
      </c>
      <c r="D22" s="41"/>
      <c r="AC22" s="23">
        <f t="shared" si="0"/>
        <v>0</v>
      </c>
    </row>
    <row r="23" spans="1:29">
      <c r="A23" s="10" t="str">
        <f>IF(COUNTIF(Tabelid!G:G,TRUE)/10-Tabelid!H11&gt;0,MIN(Tabelid!F:F)+Tabelid!H11&amp;"."&amp;" Korrus","")</f>
        <v>1. Korrus</v>
      </c>
      <c r="D23" s="41"/>
      <c r="AC23" s="23">
        <f>IFERROR(IF(FIND(".",A23)=3,LEFT(A23,2),LEFT(A23,1))*1,"")</f>
        <v>1</v>
      </c>
    </row>
    <row r="24" spans="1:29">
      <c r="A24" s="21" t="str">
        <f>IF(A23="","",Tabelid!D12)</f>
        <v>Korruse üüritav pind (KÜP):</v>
      </c>
      <c r="B24" s="51">
        <f>IF(A24="","",SUMIFS(Eksplikatsioon!F:F,Eksplikatsioon!A:A,AC24,Eksplikatsioon!C:C,Tabelid!E12))</f>
        <v>1176.4000000000001</v>
      </c>
      <c r="D24" s="41"/>
      <c r="AC24" s="23">
        <f>AC23</f>
        <v>1</v>
      </c>
    </row>
    <row r="25" spans="1:29">
      <c r="A25" s="21" t="str">
        <f>IF(A24="","",Tabelid!D13)</f>
        <v>Korruse vertikaalsete ühendusteede pind (KÜTP):</v>
      </c>
      <c r="B25" s="51">
        <f>IF(A25="","",SUMIFS(Eksplikatsioon!F:F,Eksplikatsioon!A:A,AC25,Eksplikatsioon!C:C,Tabelid!E13))</f>
        <v>44.000000000000007</v>
      </c>
      <c r="D25" s="41"/>
      <c r="AC25" s="23">
        <f t="shared" ref="AC25:AC32" si="1">AC24</f>
        <v>1</v>
      </c>
    </row>
    <row r="26" spans="1:29">
      <c r="A26" s="21" t="str">
        <f>IF(A25="","",Tabelid!D14)</f>
        <v>Korruse tehnopind (KTRP):</v>
      </c>
      <c r="B26" s="51">
        <f>IF(A26="","",SUMIFS(Eksplikatsioon!F:F,Eksplikatsioon!A:A,AC26,Eksplikatsioon!C:C,Tabelid!E14))</f>
        <v>72.199999999999989</v>
      </c>
      <c r="D26" s="41"/>
      <c r="AC26" s="23">
        <f t="shared" si="1"/>
        <v>1</v>
      </c>
    </row>
    <row r="27" spans="1:29">
      <c r="A27" s="21" t="str">
        <f>IF(A26="","",Tabelid!D15)</f>
        <v>Korruse netopind (KNP):</v>
      </c>
      <c r="B27" s="51">
        <f>IF(A27="","",SUM(B24:B26)+B32)</f>
        <v>1292.6000000000001</v>
      </c>
      <c r="D27" s="41"/>
      <c r="AC27" s="23">
        <f t="shared" si="1"/>
        <v>1</v>
      </c>
    </row>
    <row r="28" spans="1:29">
      <c r="A28" s="21" t="str">
        <f>IF(A27="","",Tabelid!D16)</f>
        <v>Korruse suletud netopind (KSNP):</v>
      </c>
      <c r="B28" s="51">
        <f>IF(A28="","",SUMIFS(Eksplikatsioon!G:G,Eksplikatsioon!A:A,AC28))</f>
        <v>0</v>
      </c>
      <c r="D28" s="41"/>
      <c r="AC28" s="23">
        <f>AC27</f>
        <v>1</v>
      </c>
    </row>
    <row r="29" spans="1:29">
      <c r="A29" s="21" t="str">
        <f>IF(A27="","",Tabelid!D17)</f>
        <v>Korruse kasulik pind (KKP):</v>
      </c>
      <c r="B29" s="56">
        <v>1405.3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c r="A30" s="21" t="str">
        <f>IF(A29="","",Tabelid!D18)</f>
        <v>Korruse brutopind (KBP):</v>
      </c>
      <c r="B30" s="56">
        <v>1498</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c r="A31" s="21" t="str">
        <f>IF(A30="","",Tabelid!D19)</f>
        <v>Korruse avatud netopind (KANP):</v>
      </c>
      <c r="B31" s="51">
        <f>IF(A31="","",SUMIFS(Eksplikatsioon!F:F,Eksplikatsioon!A:A,AC31,Eksplikatsioon!C:C,Tabelid!E19))</f>
        <v>162</v>
      </c>
      <c r="AC31" s="23">
        <f t="shared" si="1"/>
        <v>1</v>
      </c>
    </row>
    <row r="32" spans="1:29">
      <c r="A32" s="21" t="str">
        <f>IF(A31="","",Tabelid!D20)</f>
        <v>Korruse passiivne vakantsus (KPV):</v>
      </c>
      <c r="B32" s="51">
        <f>IF(A32="","",SUMIFS(Eksplikatsioon!F:F,Eksplikatsioon!A:A,AC32,Eksplikatsioon!C:C,Tabelid!E20))</f>
        <v>0</v>
      </c>
      <c r="AC32" s="23">
        <f t="shared" si="1"/>
        <v>1</v>
      </c>
    </row>
    <row r="33" spans="1:29">
      <c r="A33" s="10" t="str">
        <f>IF(COUNTIF(Tabelid!G:G,TRUE)/10-Tabelid!H21&gt;0,MIN(Tabelid!F:F)+Tabelid!H21&amp;"."&amp;" Korrus","")</f>
        <v>2. Korrus</v>
      </c>
      <c r="AC33" s="23">
        <f>IFERROR(IF(FIND(".",A33)=3,LEFT(A33,2),LEFT(A33,1))*1,"")</f>
        <v>2</v>
      </c>
    </row>
    <row r="34" spans="1:29">
      <c r="A34" s="21" t="str">
        <f>IF(A33="","",Tabelid!D22)</f>
        <v>Korruse üüritav pind (KÜP):</v>
      </c>
      <c r="B34" s="51">
        <f>IF(A34="","",SUMIFS(Eksplikatsioon!F:F,Eksplikatsioon!A:A,AC34,Eksplikatsioon!C:C,Tabelid!E22))</f>
        <v>1105.6999999999998</v>
      </c>
      <c r="AC34" s="23">
        <f>AC33</f>
        <v>2</v>
      </c>
    </row>
    <row r="35" spans="1:29">
      <c r="A35" s="21" t="str">
        <f>IF(A34="","",Tabelid!D23)</f>
        <v>Korruse vertikaalsete ühendusteede pind (KÜTP):</v>
      </c>
      <c r="B35" s="51">
        <f>IF(A35="","",SUMIFS(Eksplikatsioon!F:F,Eksplikatsioon!A:A,AC35,Eksplikatsioon!C:C,Tabelid!E23))</f>
        <v>103.40000000000002</v>
      </c>
      <c r="AC35" s="23">
        <f t="shared" ref="AC35:AC42" si="2">AC34</f>
        <v>2</v>
      </c>
    </row>
    <row r="36" spans="1:29">
      <c r="A36" s="21" t="str">
        <f>IF(A35="","",Tabelid!D24)</f>
        <v>Korruse tehnopind (KTRP):</v>
      </c>
      <c r="B36" s="51">
        <f>IF(A36="","",SUMIFS(Eksplikatsioon!F:F,Eksplikatsioon!A:A,AC36,Eksplikatsioon!C:C,Tabelid!E24))</f>
        <v>4.4000000000000004</v>
      </c>
      <c r="AC36" s="23">
        <f t="shared" si="2"/>
        <v>2</v>
      </c>
    </row>
    <row r="37" spans="1:29">
      <c r="A37" s="21" t="str">
        <f>IF(A36="","",Tabelid!D25)</f>
        <v>Korruse netopind (KNP):</v>
      </c>
      <c r="B37" s="51">
        <f>IF(A37="","",SUM(B34:B36)+B42)</f>
        <v>1213.5</v>
      </c>
      <c r="AC37" s="23">
        <f t="shared" si="2"/>
        <v>2</v>
      </c>
    </row>
    <row r="38" spans="1:29">
      <c r="A38" s="21" t="str">
        <f>IF(A37="","",Tabelid!D26)</f>
        <v>Korruse suletud netopind (KSNP):</v>
      </c>
      <c r="B38" s="51">
        <f>IF(A38="","",SUMIFS(Eksplikatsioon!G:G,Eksplikatsioon!A:A,AC38))</f>
        <v>0</v>
      </c>
      <c r="AC38" s="23">
        <f>AC37</f>
        <v>2</v>
      </c>
    </row>
    <row r="39" spans="1:29">
      <c r="A39" s="21" t="str">
        <f>IF(A37="","",Tabelid!D27)</f>
        <v>Korruse kasulik pind (KKP):</v>
      </c>
      <c r="B39" s="56">
        <v>1408</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c r="A40" s="21" t="str">
        <f>IF(A39="","",Tabelid!D28)</f>
        <v>Korruse brutopind (KBP):</v>
      </c>
      <c r="B40" s="56">
        <v>1498.1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c r="A41" s="21" t="str">
        <f>IF(A40="","",Tabelid!D29)</f>
        <v>Korruse avatud netopind (KANP):</v>
      </c>
      <c r="B41" s="51">
        <f>IF(A41="","",SUMIFS(Eksplikatsioon!F:F,Eksplikatsioon!A:A,AC41,Eksplikatsioon!C:C,Tabelid!E29))</f>
        <v>0</v>
      </c>
      <c r="AC41" s="23">
        <f t="shared" si="2"/>
        <v>2</v>
      </c>
    </row>
    <row r="42" spans="1:29">
      <c r="A42" s="21" t="str">
        <f>IF(A41="","",Tabelid!D30)</f>
        <v>Korruse passiivne vakantsus (KPV):</v>
      </c>
      <c r="B42" s="51">
        <f>IF(A42="","",SUMIFS(Eksplikatsioon!F:F,Eksplikatsioon!A:A,AC42,Eksplikatsioon!C:C,Tabelid!E30))</f>
        <v>0</v>
      </c>
      <c r="AC42" s="23">
        <f t="shared" si="2"/>
        <v>2</v>
      </c>
    </row>
    <row r="43" spans="1:29">
      <c r="A43" s="10" t="str">
        <f>IF(COUNTIF(Tabelid!G:G,TRUE)/10-Tabelid!H31&gt;0,MIN(Tabelid!F:F)+Tabelid!H31&amp;"."&amp;" Korrus","")</f>
        <v>3. Korrus</v>
      </c>
      <c r="AC43" s="23">
        <f>IFERROR(IF(FIND(".",A43)=3,LEFT(A43,2),LEFT(A43,1))*1,"")</f>
        <v>3</v>
      </c>
    </row>
    <row r="44" spans="1:29">
      <c r="A44" s="21" t="str">
        <f>IF(A43="","",Tabelid!D32)</f>
        <v>Korruse üüritav pind (KÜP):</v>
      </c>
      <c r="B44" s="51">
        <f>IF(A44="","",SUMIFS(Eksplikatsioon!F:F,Eksplikatsioon!A:A,AC44,Eksplikatsioon!C:C,Tabelid!E32))</f>
        <v>1268.7</v>
      </c>
      <c r="AC44" s="23">
        <f>AC43</f>
        <v>3</v>
      </c>
    </row>
    <row r="45" spans="1:29">
      <c r="A45" s="21" t="str">
        <f>IF(A44="","",Tabelid!D33)</f>
        <v>Korruse vertikaalsete ühendusteede pind (KÜTP):</v>
      </c>
      <c r="B45" s="51">
        <f>IF(A45="","",SUMIFS(Eksplikatsioon!F:F,Eksplikatsioon!A:A,AC45,Eksplikatsioon!C:C,Tabelid!E33))</f>
        <v>54.3</v>
      </c>
      <c r="AC45" s="23">
        <f t="shared" ref="AC45:AC52" si="3">AC44</f>
        <v>3</v>
      </c>
    </row>
    <row r="46" spans="1:29">
      <c r="A46" s="21" t="str">
        <f>IF(A45="","",Tabelid!D34)</f>
        <v>Korruse tehnopind (KTRP):</v>
      </c>
      <c r="B46" s="51">
        <f>IF(A46="","",SUMIFS(Eksplikatsioon!F:F,Eksplikatsioon!A:A,AC46,Eksplikatsioon!C:C,Tabelid!E34))</f>
        <v>213.3</v>
      </c>
      <c r="AC46" s="23">
        <f t="shared" si="3"/>
        <v>3</v>
      </c>
    </row>
    <row r="47" spans="1:29">
      <c r="A47" s="21" t="str">
        <f>IF(A46="","",Tabelid!D35)</f>
        <v>Korruse netopind (KNP):</v>
      </c>
      <c r="B47" s="51">
        <f>IF(A47="","",SUM(B44:B46)+B52)</f>
        <v>1536.3</v>
      </c>
      <c r="AC47" s="23">
        <f t="shared" si="3"/>
        <v>3</v>
      </c>
    </row>
    <row r="48" spans="1:29">
      <c r="A48" s="21" t="str">
        <f>IF(A47="","",Tabelid!D36)</f>
        <v>Korruse suletud netopind (KSNP):</v>
      </c>
      <c r="B48" s="51">
        <f>IF(A48="","",SUMIFS(Eksplikatsioon!G:G,Eksplikatsioon!A:A,AC48))</f>
        <v>0</v>
      </c>
      <c r="AC48" s="23">
        <f>AC47</f>
        <v>3</v>
      </c>
    </row>
    <row r="49" spans="1:29">
      <c r="A49" s="21" t="str">
        <f>IF(A47="","",Tabelid!D37)</f>
        <v>Korruse kasulik pind (KKP):</v>
      </c>
      <c r="B49" s="56">
        <v>1592.2</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c r="A50" s="21" t="str">
        <f>IF(A49="","",Tabelid!D38)</f>
        <v>Korruse brutopind (KBP):</v>
      </c>
      <c r="B50" s="56">
        <v>1656</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c r="A51" s="21" t="str">
        <f>IF(A50="","",Tabelid!D39)</f>
        <v>Korruse avatud netopind (KANP):</v>
      </c>
      <c r="B51" s="51">
        <f>IF(A51="","",SUMIFS(Eksplikatsioon!F:F,Eksplikatsioon!A:A,AC51,Eksplikatsioon!C:C,Tabelid!E39))</f>
        <v>0</v>
      </c>
      <c r="AC51" s="23">
        <f t="shared" si="3"/>
        <v>3</v>
      </c>
    </row>
    <row r="52" spans="1:29">
      <c r="A52" s="21" t="str">
        <f>IF(A51="","",Tabelid!D40)</f>
        <v>Korruse passiivne vakantsus (KPV):</v>
      </c>
      <c r="B52" s="51">
        <f>IF(A52="","",SUMIFS(Eksplikatsioon!F:F,Eksplikatsioon!A:A,AC52,Eksplikatsioon!C:C,Tabelid!E40))</f>
        <v>0</v>
      </c>
      <c r="AC52" s="23">
        <f t="shared" si="3"/>
        <v>3</v>
      </c>
    </row>
    <row r="53" spans="1:29">
      <c r="A53" s="10" t="str">
        <f>IF(COUNTIF(Tabelid!G:G,TRUE)/10-Tabelid!H41&gt;0,MIN(Tabelid!F:F)+Tabelid!H41&amp;"."&amp;" Korrus","")</f>
        <v>4. Korrus</v>
      </c>
      <c r="AC53" s="23">
        <f>IFERROR(IF(FIND(".",A53)=3,LEFT(A53,2),LEFT(A53,1))*1,"")</f>
        <v>4</v>
      </c>
    </row>
    <row r="54" spans="1:29">
      <c r="A54" s="21" t="str">
        <f>IF(A53="","",Tabelid!D42)</f>
        <v>Korruse üüritav pind (KÜP):</v>
      </c>
      <c r="B54" s="51">
        <f>IF(A54="","",SUMIFS(Eksplikatsioon!F:F,Eksplikatsioon!A:A,AC54,Eksplikatsioon!C:C,Tabelid!E42))</f>
        <v>1019.3000000000001</v>
      </c>
      <c r="AC54" s="23">
        <f>AC53</f>
        <v>4</v>
      </c>
    </row>
    <row r="55" spans="1:29">
      <c r="A55" s="21" t="str">
        <f>IF(A54="","",Tabelid!D43)</f>
        <v>Korruse vertikaalsete ühendusteede pind (KÜTP):</v>
      </c>
      <c r="B55" s="51">
        <f>IF(A55="","",SUMIFS(Eksplikatsioon!F:F,Eksplikatsioon!A:A,AC55,Eksplikatsioon!C:C,Tabelid!E43))</f>
        <v>60.8</v>
      </c>
      <c r="AC55" s="23">
        <f t="shared" ref="AC55:AC62" si="4">AC54</f>
        <v>4</v>
      </c>
    </row>
    <row r="56" spans="1:29">
      <c r="A56" s="21" t="str">
        <f>IF(A55="","",Tabelid!D44)</f>
        <v>Korruse tehnopind (KTRP):</v>
      </c>
      <c r="B56" s="51">
        <f>IF(A56="","",SUMIFS(Eksplikatsioon!F:F,Eksplikatsioon!A:A,AC56,Eksplikatsioon!C:C,Tabelid!E44))</f>
        <v>4.7</v>
      </c>
      <c r="AC56" s="23">
        <f t="shared" si="4"/>
        <v>4</v>
      </c>
    </row>
    <row r="57" spans="1:29">
      <c r="A57" s="21" t="str">
        <f>IF(A56="","",Tabelid!D45)</f>
        <v>Korruse netopind (KNP):</v>
      </c>
      <c r="B57" s="51">
        <f>IF(A57="","",SUM(B54:B56)+B62)</f>
        <v>1084.8000000000002</v>
      </c>
      <c r="AC57" s="23">
        <f t="shared" si="4"/>
        <v>4</v>
      </c>
    </row>
    <row r="58" spans="1:29">
      <c r="A58" s="21" t="str">
        <f>IF(A57="","",Tabelid!D46)</f>
        <v>Korruse suletud netopind (KSNP):</v>
      </c>
      <c r="B58" s="51">
        <f>IF(A58="","",SUMIFS(Eksplikatsioon!G:G,Eksplikatsioon!A:A,AC58))</f>
        <v>0</v>
      </c>
      <c r="AC58" s="23">
        <f>AC57</f>
        <v>4</v>
      </c>
    </row>
    <row r="59" spans="1:29">
      <c r="A59" s="21" t="str">
        <f>IF(A57="","",Tabelid!D47)</f>
        <v>Korruse kasulik pind (KKP):</v>
      </c>
      <c r="B59" s="56">
        <v>1134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c r="A60" s="21" t="str">
        <f>IF(A59="","",Tabelid!D48)</f>
        <v>Korruse brutopind (KBP):</v>
      </c>
      <c r="B60" s="56">
        <v>1195.8</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c r="A61" s="21" t="str">
        <f>IF(A60="","",Tabelid!D49)</f>
        <v>Korruse avatud netopind (KANP):</v>
      </c>
      <c r="B61" s="51">
        <f>IF(A61="","",SUMIFS(Eksplikatsioon!F:F,Eksplikatsioon!A:A,AC61,Eksplikatsioon!C:C,Tabelid!E49))</f>
        <v>446.3</v>
      </c>
      <c r="AC61" s="23">
        <f t="shared" si="4"/>
        <v>4</v>
      </c>
    </row>
    <row r="62" spans="1:29">
      <c r="A62" s="21" t="str">
        <f>IF(A61="","",Tabelid!D50)</f>
        <v>Korruse passiivne vakantsus (KPV):</v>
      </c>
      <c r="B62" s="51">
        <f>IF(A62="","",SUMIFS(Eksplikatsioon!F:F,Eksplikatsioon!A:A,AC62,Eksplikatsioon!C:C,Tabelid!E50))</f>
        <v>0</v>
      </c>
      <c r="AC62" s="23">
        <f t="shared" si="4"/>
        <v>4</v>
      </c>
    </row>
    <row r="63" spans="1:29">
      <c r="A63" s="10" t="str">
        <f>IF(COUNTIF(Tabelid!G:G,TRUE)/10-Tabelid!H51&gt;0,MIN(Tabelid!F:F)+Tabelid!H51&amp;"."&amp;" Korrus","")</f>
        <v>5. Korrus</v>
      </c>
      <c r="AC63" s="23">
        <f>IFERROR(IF(FIND(".",A63)=3,LEFT(A63,2),LEFT(A63,1))*1,"")</f>
        <v>5</v>
      </c>
    </row>
    <row r="64" spans="1:29">
      <c r="A64" s="21" t="str">
        <f>IF(A63="","",Tabelid!D52)</f>
        <v>Korruse üüritav pind (KÜP):</v>
      </c>
      <c r="B64" s="51">
        <f>IF(A64="","",SUMIFS(Eksplikatsioon!F:F,Eksplikatsioon!A:A,AC64,Eksplikatsioon!C:C,Tabelid!E52))</f>
        <v>912.09999999999991</v>
      </c>
      <c r="AC64" s="23">
        <f>AC63</f>
        <v>5</v>
      </c>
    </row>
    <row r="65" spans="1:29">
      <c r="A65" s="21" t="str">
        <f>IF(A64="","",Tabelid!D53)</f>
        <v>Korruse vertikaalsete ühendusteede pind (KÜTP):</v>
      </c>
      <c r="B65" s="51">
        <f>IF(A65="","",SUMIFS(Eksplikatsioon!F:F,Eksplikatsioon!A:A,AC65,Eksplikatsioon!C:C,Tabelid!E53))</f>
        <v>62.3</v>
      </c>
      <c r="AC65" s="23">
        <f t="shared" ref="AC65:AC72" si="5">AC64</f>
        <v>5</v>
      </c>
    </row>
    <row r="66" spans="1:29">
      <c r="A66" s="21" t="str">
        <f>IF(A65="","",Tabelid!D54)</f>
        <v>Korruse tehnopind (KTRP):</v>
      </c>
      <c r="B66" s="51">
        <f>IF(A66="","",SUMIFS(Eksplikatsioon!F:F,Eksplikatsioon!A:A,AC66,Eksplikatsioon!C:C,Tabelid!E54))</f>
        <v>71.7</v>
      </c>
      <c r="AC66" s="23">
        <f t="shared" si="5"/>
        <v>5</v>
      </c>
    </row>
    <row r="67" spans="1:29">
      <c r="A67" s="21" t="str">
        <f>IF(A66="","",Tabelid!D55)</f>
        <v>Korruse netopind (KNP):</v>
      </c>
      <c r="B67" s="51">
        <f>IF(A67="","",SUM(B64:B66)+B72)</f>
        <v>1046.0999999999999</v>
      </c>
      <c r="AC67" s="23">
        <f t="shared" si="5"/>
        <v>5</v>
      </c>
    </row>
    <row r="68" spans="1:29">
      <c r="A68" s="21" t="str">
        <f>IF(A67="","",Tabelid!D56)</f>
        <v>Korruse suletud netopind (KSNP):</v>
      </c>
      <c r="B68" s="51">
        <f>IF(A68="","",SUMIFS(Eksplikatsioon!G:G,Eksplikatsioon!A:A,AC68))</f>
        <v>0</v>
      </c>
      <c r="AC68" s="23">
        <f>AC67</f>
        <v>5</v>
      </c>
    </row>
    <row r="69" spans="1:29">
      <c r="A69" s="21" t="str">
        <f>IF(A67="","",Tabelid!D57)</f>
        <v>Korruse kasulik pind (KKP):</v>
      </c>
      <c r="B69" s="56">
        <v>1133.73</v>
      </c>
      <c r="D69" s="22"/>
      <c r="E69" s="22"/>
      <c r="F69" s="22"/>
      <c r="G69" s="22"/>
      <c r="H69" s="22"/>
      <c r="I69" s="22"/>
      <c r="J69" s="22"/>
      <c r="K69" s="22"/>
      <c r="L69" s="22"/>
      <c r="M69" s="22"/>
      <c r="N69" s="22"/>
      <c r="O69" s="22"/>
      <c r="P69" s="22"/>
      <c r="Q69" s="22"/>
      <c r="R69" s="22"/>
      <c r="S69" s="22"/>
      <c r="T69" s="22"/>
      <c r="U69" s="22"/>
      <c r="V69" s="22"/>
      <c r="W69" s="22"/>
      <c r="X69" s="22"/>
      <c r="Y69" s="22"/>
      <c r="Z69" s="22"/>
      <c r="AA69" s="22"/>
      <c r="AC69" s="23">
        <f>AC67</f>
        <v>5</v>
      </c>
    </row>
    <row r="70" spans="1:29">
      <c r="A70" s="21" t="str">
        <f>IF(A69="","",Tabelid!D58)</f>
        <v>Korruse brutopind (KBP):</v>
      </c>
      <c r="B70" s="56">
        <v>1195.4000000000001</v>
      </c>
      <c r="D70" s="22"/>
      <c r="E70" s="22"/>
      <c r="F70" s="22"/>
      <c r="G70" s="22"/>
      <c r="H70" s="22"/>
      <c r="I70" s="22"/>
      <c r="J70" s="22"/>
      <c r="K70" s="22"/>
      <c r="L70" s="22"/>
      <c r="M70" s="22"/>
      <c r="N70" s="22"/>
      <c r="O70" s="22"/>
      <c r="P70" s="22"/>
      <c r="Q70" s="22"/>
      <c r="R70" s="22"/>
      <c r="S70" s="22"/>
      <c r="T70" s="22"/>
      <c r="U70" s="22"/>
      <c r="V70" s="22"/>
      <c r="W70" s="22"/>
      <c r="X70" s="22"/>
      <c r="Y70" s="22"/>
      <c r="Z70" s="22"/>
      <c r="AA70" s="22"/>
      <c r="AC70" s="23">
        <f t="shared" si="5"/>
        <v>5</v>
      </c>
    </row>
    <row r="71" spans="1:29">
      <c r="A71" s="21" t="str">
        <f>IF(A70="","",Tabelid!D59)</f>
        <v>Korruse avatud netopind (KANP):</v>
      </c>
      <c r="B71" s="51">
        <f>IF(A71="","",SUMIFS(Eksplikatsioon!F:F,Eksplikatsioon!A:A,AC71,Eksplikatsioon!C:C,Tabelid!E59))</f>
        <v>0</v>
      </c>
      <c r="AC71" s="23">
        <f t="shared" si="5"/>
        <v>5</v>
      </c>
    </row>
    <row r="72" spans="1:29">
      <c r="A72" s="21" t="str">
        <f>IF(A71="","",Tabelid!D60)</f>
        <v>Korruse passiivne vakantsus (KPV):</v>
      </c>
      <c r="B72" s="51">
        <f>IF(A72="","",SUMIFS(Eksplikatsioon!F:F,Eksplikatsioon!A:A,AC72,Eksplikatsioon!C:C,Tabelid!E60))</f>
        <v>0</v>
      </c>
      <c r="AC72" s="23">
        <f t="shared" si="5"/>
        <v>5</v>
      </c>
    </row>
    <row r="73" spans="1:29">
      <c r="A73" s="10" t="str">
        <f>IF(COUNTIF(Tabelid!G:G,TRUE)/10-Tabelid!H61&gt;0,MIN(Tabelid!F:F)+Tabelid!H61&amp;"."&amp;" Korrus","")</f>
        <v/>
      </c>
      <c r="AC73" s="23" t="str">
        <f>IFERROR(IF(FIND(".",A73)=3,LEFT(A73,2),LEFT(A73,1))*1,"")</f>
        <v/>
      </c>
    </row>
    <row r="74" spans="1:29">
      <c r="A74" s="21" t="str">
        <f>IF(A73="","",Tabelid!D62)</f>
        <v/>
      </c>
      <c r="B74" s="51" t="str">
        <f>IF(A74="","",SUMIFS(Eksplikatsioon!F:F,Eksplikatsioon!A:A,AC74,Eksplikatsioon!C:C,Tabelid!E62))</f>
        <v/>
      </c>
      <c r="AC74" s="23" t="str">
        <f>AC73</f>
        <v/>
      </c>
    </row>
    <row r="75" spans="1:29">
      <c r="A75" s="21" t="str">
        <f>IF(A74="","",Tabelid!D63)</f>
        <v/>
      </c>
      <c r="B75" s="51" t="str">
        <f>IF(A75="","",SUMIFS(Eksplikatsioon!F:F,Eksplikatsioon!A:A,AC75,Eksplikatsioon!C:C,Tabelid!E63))</f>
        <v/>
      </c>
      <c r="AC75" s="23" t="str">
        <f t="shared" ref="AC75:AC82" si="6">AC74</f>
        <v/>
      </c>
    </row>
    <row r="76" spans="1:29">
      <c r="A76" s="21" t="str">
        <f>IF(A75="","",Tabelid!D64)</f>
        <v/>
      </c>
      <c r="B76" s="51" t="str">
        <f>IF(A76="","",SUMIFS(Eksplikatsioon!F:F,Eksplikatsioon!A:A,AC76,Eksplikatsioon!C:C,Tabelid!E64))</f>
        <v/>
      </c>
      <c r="AC76" s="23" t="str">
        <f t="shared" si="6"/>
        <v/>
      </c>
    </row>
    <row r="77" spans="1:29">
      <c r="A77" s="21" t="str">
        <f>IF(A76="","",Tabelid!D65)</f>
        <v/>
      </c>
      <c r="B77" s="51" t="str">
        <f>IF(A77="","",SUM(B74:B76)+B82)</f>
        <v/>
      </c>
      <c r="AC77" s="23" t="str">
        <f t="shared" si="6"/>
        <v/>
      </c>
    </row>
    <row r="78" spans="1:29">
      <c r="A78" s="21" t="str">
        <f>IF(A77="","",Tabelid!D66)</f>
        <v/>
      </c>
      <c r="B78" s="51" t="str">
        <f>IF(A78="","",SUMIFS(Eksplikatsioon!G:G,Eksplikatsioon!A:A,AC78))</f>
        <v/>
      </c>
      <c r="AC78" s="23" t="str">
        <f>AC77</f>
        <v/>
      </c>
    </row>
    <row r="79" spans="1:29">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c r="A81" s="21" t="str">
        <f>IF(A80="","",Tabelid!D69)</f>
        <v/>
      </c>
      <c r="B81" s="51" t="str">
        <f>IF(A81="","",SUMIFS(Eksplikatsioon!F:F,Eksplikatsioon!A:A,AC81,Eksplikatsioon!C:C,Tabelid!E69))</f>
        <v/>
      </c>
      <c r="AC81" s="23" t="str">
        <f t="shared" si="6"/>
        <v/>
      </c>
    </row>
    <row r="82" spans="1:29">
      <c r="A82" s="21" t="str">
        <f>IF(A81="","",Tabelid!D70)</f>
        <v/>
      </c>
      <c r="B82" s="51" t="str">
        <f>IF(A82="","",SUMIFS(Eksplikatsioon!F:F,Eksplikatsioon!A:A,AC82,Eksplikatsioon!C:C,Tabelid!E70))</f>
        <v/>
      </c>
      <c r="AC82" s="23" t="str">
        <f t="shared" si="6"/>
        <v/>
      </c>
    </row>
    <row r="83" spans="1:29">
      <c r="A83" s="10" t="str">
        <f>IF(COUNTIF(Tabelid!G:G,TRUE)/10-Tabelid!H71&gt;0,MIN(Tabelid!F:F)+Tabelid!H71&amp;"."&amp;" Korrus","")</f>
        <v/>
      </c>
      <c r="AC83" s="23" t="str">
        <f>IFERROR(IF(FIND(".",A83)=3,LEFT(A83,2),LEFT(A83,1))*1,"")</f>
        <v/>
      </c>
    </row>
    <row r="84" spans="1:29">
      <c r="A84" s="21" t="str">
        <f>IF(A83="","",Tabelid!D72)</f>
        <v/>
      </c>
      <c r="B84" s="51" t="str">
        <f>IF(A84="","",SUMIFS(Eksplikatsioon!F:F,Eksplikatsioon!A:A,AC84,Eksplikatsioon!C:C,Tabelid!E72))</f>
        <v/>
      </c>
      <c r="AC84" s="23" t="str">
        <f>AC83</f>
        <v/>
      </c>
    </row>
    <row r="85" spans="1:29">
      <c r="A85" s="21" t="str">
        <f>IF(A84="","",Tabelid!D73)</f>
        <v/>
      </c>
      <c r="B85" s="51" t="str">
        <f>IF(A85="","",SUMIFS(Eksplikatsioon!F:F,Eksplikatsioon!A:A,AC85,Eksplikatsioon!C:C,Tabelid!E73))</f>
        <v/>
      </c>
      <c r="AC85" s="23" t="str">
        <f t="shared" ref="AC85:AC92" si="7">AC84</f>
        <v/>
      </c>
    </row>
    <row r="86" spans="1:29">
      <c r="A86" s="21" t="str">
        <f>IF(A85="","",Tabelid!D74)</f>
        <v/>
      </c>
      <c r="B86" s="51" t="str">
        <f>IF(A86="","",SUMIFS(Eksplikatsioon!F:F,Eksplikatsioon!A:A,AC86,Eksplikatsioon!C:C,Tabelid!E74))</f>
        <v/>
      </c>
      <c r="AC86" s="23" t="str">
        <f t="shared" si="7"/>
        <v/>
      </c>
    </row>
    <row r="87" spans="1:29">
      <c r="A87" s="21" t="str">
        <f>IF(A86="","",Tabelid!D75)</f>
        <v/>
      </c>
      <c r="B87" s="51" t="str">
        <f>IF(A87="","",SUM(B84:B86)+B92)</f>
        <v/>
      </c>
      <c r="AC87" s="23" t="str">
        <f t="shared" si="7"/>
        <v/>
      </c>
    </row>
    <row r="88" spans="1:29">
      <c r="A88" s="21" t="str">
        <f>IF(A87="","",Tabelid!D76)</f>
        <v/>
      </c>
      <c r="B88" s="51" t="str">
        <f>IF(A88="","",SUMIFS(Eksplikatsioon!G:G,Eksplikatsioon!A:A,AC88))</f>
        <v/>
      </c>
      <c r="AC88" s="23" t="str">
        <f>AC87</f>
        <v/>
      </c>
    </row>
    <row r="89" spans="1:29">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c r="A91" s="21" t="str">
        <f>IF(A90="","",Tabelid!D79)</f>
        <v/>
      </c>
      <c r="B91" s="51" t="str">
        <f>IF(A91="","",SUMIFS(Eksplikatsioon!F:F,Eksplikatsioon!A:A,AC91,Eksplikatsioon!C:C,Tabelid!E79))</f>
        <v/>
      </c>
      <c r="AC91" s="23" t="str">
        <f t="shared" si="7"/>
        <v/>
      </c>
    </row>
    <row r="92" spans="1:29">
      <c r="A92" s="21" t="str">
        <f>IF(A91="","",Tabelid!D80)</f>
        <v/>
      </c>
      <c r="B92" s="51" t="str">
        <f>IF(A92="","",SUMIFS(Eksplikatsioon!F:F,Eksplikatsioon!A:A,AC92,Eksplikatsioon!C:C,Tabelid!E80))</f>
        <v/>
      </c>
      <c r="AC92" s="23" t="str">
        <f t="shared" si="7"/>
        <v/>
      </c>
    </row>
    <row r="93" spans="1:29">
      <c r="A93" s="10" t="str">
        <f>IF(COUNTIF(Tabelid!G:G,TRUE)/10-Tabelid!H81&gt;0,MIN(Tabelid!F:F)+Tabelid!H81&amp;"."&amp;" Korrus","")</f>
        <v/>
      </c>
      <c r="AC93" s="23" t="str">
        <f>IFERROR(IF(FIND(".",A93)=3,LEFT(A93,2),LEFT(A93,1))*1,"")</f>
        <v/>
      </c>
    </row>
    <row r="94" spans="1:29">
      <c r="A94" s="21" t="str">
        <f>IF(A93="","",Tabelid!D82)</f>
        <v/>
      </c>
      <c r="B94" s="51" t="str">
        <f>IF(A94="","",SUMIFS(Eksplikatsioon!F:F,Eksplikatsioon!A:A,AC94,Eksplikatsioon!C:C,Tabelid!E82))</f>
        <v/>
      </c>
      <c r="AC94" s="23" t="str">
        <f>AC93</f>
        <v/>
      </c>
    </row>
    <row r="95" spans="1:29">
      <c r="A95" s="21" t="str">
        <f>IF(A94="","",Tabelid!D83)</f>
        <v/>
      </c>
      <c r="B95" s="51" t="str">
        <f>IF(A95="","",SUMIFS(Eksplikatsioon!F:F,Eksplikatsioon!A:A,AC95,Eksplikatsioon!C:C,Tabelid!E83))</f>
        <v/>
      </c>
      <c r="AC95" s="23" t="str">
        <f t="shared" ref="AC95:AC102" si="8">AC94</f>
        <v/>
      </c>
    </row>
    <row r="96" spans="1:29">
      <c r="A96" s="21" t="str">
        <f>IF(A95="","",Tabelid!D84)</f>
        <v/>
      </c>
      <c r="B96" s="51" t="str">
        <f>IF(A96="","",SUMIFS(Eksplikatsioon!F:F,Eksplikatsioon!A:A,AC96,Eksplikatsioon!C:C,Tabelid!E84))</f>
        <v/>
      </c>
      <c r="AC96" s="23" t="str">
        <f t="shared" si="8"/>
        <v/>
      </c>
    </row>
    <row r="97" spans="1:29">
      <c r="A97" s="21" t="str">
        <f>IF(A96="","",Tabelid!D85)</f>
        <v/>
      </c>
      <c r="B97" s="51" t="str">
        <f>IF(A97="","",SUM(B94:B96)+B102)</f>
        <v/>
      </c>
      <c r="AC97" s="23" t="str">
        <f t="shared" si="8"/>
        <v/>
      </c>
    </row>
    <row r="98" spans="1:29">
      <c r="A98" s="21" t="str">
        <f>IF(A97="","",Tabelid!D86)</f>
        <v/>
      </c>
      <c r="B98" s="51" t="str">
        <f>IF(A98="","",SUMIFS(Eksplikatsioon!G:G,Eksplikatsioon!A:A,AC98))</f>
        <v/>
      </c>
      <c r="AC98" s="23" t="str">
        <f>AC97</f>
        <v/>
      </c>
    </row>
    <row r="99" spans="1:29">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c r="A101" s="21" t="str">
        <f>IF(A100="","",Tabelid!D89)</f>
        <v/>
      </c>
      <c r="B101" s="51" t="str">
        <f>IF(A101="","",SUMIFS(Eksplikatsioon!F:F,Eksplikatsioon!A:A,AC101,Eksplikatsioon!C:C,Tabelid!E89))</f>
        <v/>
      </c>
      <c r="AC101" s="23" t="str">
        <f t="shared" si="8"/>
        <v/>
      </c>
    </row>
    <row r="102" spans="1:29">
      <c r="A102" s="21" t="str">
        <f>IF(A101="","",Tabelid!D90)</f>
        <v/>
      </c>
      <c r="B102" s="51" t="str">
        <f>IF(A102="","",SUMIFS(Eksplikatsioon!F:F,Eksplikatsioon!A:A,AC102,Eksplikatsioon!C:C,Tabelid!E90))</f>
        <v/>
      </c>
      <c r="AC102" s="23" t="str">
        <f t="shared" si="8"/>
        <v/>
      </c>
    </row>
    <row r="103" spans="1:29">
      <c r="A103" s="10" t="str">
        <f>IF(COUNTIF(Tabelid!G:G,TRUE)/10-Tabelid!H91&gt;0,MIN(Tabelid!F:F)+Tabelid!H91&amp;"."&amp;" Korrus","")</f>
        <v/>
      </c>
      <c r="AC103" s="23" t="str">
        <f>IFERROR(IF(FIND(".",A103)=3,LEFT(A103,2),LEFT(A103,1))*1,"")</f>
        <v/>
      </c>
    </row>
    <row r="104" spans="1:29">
      <c r="A104" s="21" t="str">
        <f>IF(A103="","",Tabelid!D92)</f>
        <v/>
      </c>
      <c r="B104" s="51" t="str">
        <f>IF(A104="","",SUMIFS(Eksplikatsioon!F:F,Eksplikatsioon!A:A,AC104,Eksplikatsioon!C:C,Tabelid!E92))</f>
        <v/>
      </c>
      <c r="AC104" s="23" t="str">
        <f>AC103</f>
        <v/>
      </c>
    </row>
    <row r="105" spans="1:29">
      <c r="A105" s="21" t="str">
        <f>IF(A104="","",Tabelid!D93)</f>
        <v/>
      </c>
      <c r="B105" s="51" t="str">
        <f>IF(A105="","",SUMIFS(Eksplikatsioon!F:F,Eksplikatsioon!A:A,AC105,Eksplikatsioon!C:C,Tabelid!E93))</f>
        <v/>
      </c>
      <c r="AC105" s="23" t="str">
        <f t="shared" ref="AC105:AC112" si="9">AC104</f>
        <v/>
      </c>
    </row>
    <row r="106" spans="1:29">
      <c r="A106" s="21" t="str">
        <f>IF(A105="","",Tabelid!D94)</f>
        <v/>
      </c>
      <c r="B106" s="51" t="str">
        <f>IF(A106="","",SUMIFS(Eksplikatsioon!F:F,Eksplikatsioon!A:A,AC106,Eksplikatsioon!C:C,Tabelid!E94))</f>
        <v/>
      </c>
      <c r="AC106" s="23" t="str">
        <f t="shared" si="9"/>
        <v/>
      </c>
    </row>
    <row r="107" spans="1:29">
      <c r="A107" s="21" t="str">
        <f>IF(A106="","",Tabelid!D95)</f>
        <v/>
      </c>
      <c r="B107" s="51" t="str">
        <f>IF(A107="","",SUM(B104:B106)+B112)</f>
        <v/>
      </c>
      <c r="AC107" s="23" t="str">
        <f t="shared" si="9"/>
        <v/>
      </c>
    </row>
    <row r="108" spans="1:29">
      <c r="A108" s="21" t="str">
        <f>IF(A107="","",Tabelid!D96)</f>
        <v/>
      </c>
      <c r="B108" s="51" t="str">
        <f>IF(A108="","",SUMIFS(Eksplikatsioon!G:G,Eksplikatsioon!A:A,AC108))</f>
        <v/>
      </c>
      <c r="AC108" s="23" t="str">
        <f>AC107</f>
        <v/>
      </c>
    </row>
    <row r="109" spans="1:29">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c r="A111" s="21" t="str">
        <f>IF(A110="","",Tabelid!D99)</f>
        <v/>
      </c>
      <c r="B111" s="51" t="str">
        <f>IF(A111="","",SUMIFS(Eksplikatsioon!F:F,Eksplikatsioon!A:A,AC111,Eksplikatsioon!C:C,Tabelid!E99))</f>
        <v/>
      </c>
      <c r="AC111" s="23" t="str">
        <f t="shared" si="9"/>
        <v/>
      </c>
    </row>
    <row r="112" spans="1:29">
      <c r="A112" s="21" t="str">
        <f>IF(A111="","",Tabelid!D100)</f>
        <v/>
      </c>
      <c r="B112" s="51" t="str">
        <f>IF(A112="","",SUMIFS(Eksplikatsioon!F:F,Eksplikatsioon!A:A,AC112,Eksplikatsioon!C:C,Tabelid!E100))</f>
        <v/>
      </c>
      <c r="AC112" s="23" t="str">
        <f t="shared" si="9"/>
        <v/>
      </c>
    </row>
    <row r="113" spans="1:29">
      <c r="A113" s="10" t="str">
        <f>IF(COUNTIF(Tabelid!G:G,TRUE)/10-Tabelid!H101&gt;0,MIN(Tabelid!F:F)+Tabelid!H101&amp;"."&amp;" Korrus","")</f>
        <v/>
      </c>
      <c r="AC113" s="23" t="str">
        <f>IFERROR(IF(FIND(".",A113)=3,LEFT(A113,2),LEFT(A113,1))*1,"")</f>
        <v/>
      </c>
    </row>
    <row r="114" spans="1:29">
      <c r="A114" s="21" t="str">
        <f>IF(A113="","",Tabelid!D102)</f>
        <v/>
      </c>
      <c r="B114" s="51" t="str">
        <f>IF(A114="","",SUMIFS(Eksplikatsioon!F:F,Eksplikatsioon!A:A,AC114,Eksplikatsioon!C:C,Tabelid!E102))</f>
        <v/>
      </c>
      <c r="AC114" s="23" t="str">
        <f>AC113</f>
        <v/>
      </c>
    </row>
    <row r="115" spans="1:29">
      <c r="A115" s="21" t="str">
        <f>IF(A114="","",Tabelid!D103)</f>
        <v/>
      </c>
      <c r="B115" s="51" t="str">
        <f>IF(A115="","",SUMIFS(Eksplikatsioon!F:F,Eksplikatsioon!A:A,AC115,Eksplikatsioon!C:C,Tabelid!E103))</f>
        <v/>
      </c>
      <c r="AC115" s="23" t="str">
        <f t="shared" ref="AC115:AC122" si="10">AC114</f>
        <v/>
      </c>
    </row>
    <row r="116" spans="1:29">
      <c r="A116" s="21" t="str">
        <f>IF(A115="","",Tabelid!D104)</f>
        <v/>
      </c>
      <c r="B116" s="51" t="str">
        <f>IF(A116="","",SUMIFS(Eksplikatsioon!F:F,Eksplikatsioon!A:A,AC116,Eksplikatsioon!C:C,Tabelid!E104))</f>
        <v/>
      </c>
      <c r="AC116" s="23" t="str">
        <f t="shared" si="10"/>
        <v/>
      </c>
    </row>
    <row r="117" spans="1:29">
      <c r="A117" s="21" t="str">
        <f>IF(A116="","",Tabelid!D105)</f>
        <v/>
      </c>
      <c r="B117" s="51" t="str">
        <f>IF(A117="","",SUM(B114:B116)+B122)</f>
        <v/>
      </c>
      <c r="AC117" s="23" t="str">
        <f t="shared" si="10"/>
        <v/>
      </c>
    </row>
    <row r="118" spans="1:29">
      <c r="A118" s="21" t="str">
        <f>IF(A117="","",Tabelid!D106)</f>
        <v/>
      </c>
      <c r="B118" s="51" t="str">
        <f>IF(A118="","",SUMIFS(Eksplikatsioon!G:G,Eksplikatsioon!A:A,AC118))</f>
        <v/>
      </c>
      <c r="AC118" s="23" t="str">
        <f>AC117</f>
        <v/>
      </c>
    </row>
    <row r="119" spans="1:29">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c r="A121" s="21" t="str">
        <f>IF(A120="","",Tabelid!D109)</f>
        <v/>
      </c>
      <c r="B121" s="51" t="str">
        <f>IF(A121="","",SUMIFS(Eksplikatsioon!F:F,Eksplikatsioon!A:A,AC121,Eksplikatsioon!C:C,Tabelid!E109))</f>
        <v/>
      </c>
      <c r="AC121" s="23" t="str">
        <f t="shared" si="10"/>
        <v/>
      </c>
    </row>
    <row r="122" spans="1:29">
      <c r="A122" s="21" t="str">
        <f>IF(A121="","",Tabelid!D110)</f>
        <v/>
      </c>
      <c r="B122" s="51" t="str">
        <f>IF(A122="","",SUMIFS(Eksplikatsioon!F:F,Eksplikatsioon!A:A,AC122,Eksplikatsioon!C:C,Tabelid!E110))</f>
        <v/>
      </c>
      <c r="AC122" s="23" t="str">
        <f t="shared" si="10"/>
        <v/>
      </c>
    </row>
    <row r="123" spans="1:29">
      <c r="A123" s="10" t="str">
        <f>IF(COUNTIF(Tabelid!G:G,TRUE)/10-Tabelid!H111&gt;0,MIN(Tabelid!F:F)+Tabelid!H111&amp;"."&amp;" Korrus","")</f>
        <v/>
      </c>
      <c r="AC123" s="23" t="str">
        <f>IFERROR(IF(FIND(".",A123)=3,LEFT(A123,2),LEFT(A123,1))*1,"")</f>
        <v/>
      </c>
    </row>
    <row r="124" spans="1:29">
      <c r="A124" s="21" t="str">
        <f>IF(A123="","",Tabelid!D112)</f>
        <v/>
      </c>
      <c r="B124" s="51" t="str">
        <f>IF(A124="","",SUMIFS(Eksplikatsioon!F:F,Eksplikatsioon!A:A,AC124,Eksplikatsioon!C:C,Tabelid!E112))</f>
        <v/>
      </c>
      <c r="AC124" s="23" t="str">
        <f>AC123</f>
        <v/>
      </c>
    </row>
    <row r="125" spans="1:29">
      <c r="A125" s="21" t="str">
        <f>IF(A124="","",Tabelid!D113)</f>
        <v/>
      </c>
      <c r="B125" s="51" t="str">
        <f>IF(A125="","",SUMIFS(Eksplikatsioon!F:F,Eksplikatsioon!A:A,AC125,Eksplikatsioon!C:C,Tabelid!E113))</f>
        <v/>
      </c>
      <c r="AC125" s="23" t="str">
        <f t="shared" ref="AC125:AC132" si="11">AC124</f>
        <v/>
      </c>
    </row>
    <row r="126" spans="1:29">
      <c r="A126" s="21" t="str">
        <f>IF(A125="","",Tabelid!D114)</f>
        <v/>
      </c>
      <c r="B126" s="51" t="str">
        <f>IF(A126="","",SUMIFS(Eksplikatsioon!F:F,Eksplikatsioon!A:A,AC126,Eksplikatsioon!C:C,Tabelid!E114))</f>
        <v/>
      </c>
      <c r="AC126" s="23" t="str">
        <f t="shared" si="11"/>
        <v/>
      </c>
    </row>
    <row r="127" spans="1:29">
      <c r="A127" s="21" t="str">
        <f>IF(A126="","",Tabelid!D115)</f>
        <v/>
      </c>
      <c r="B127" s="51" t="str">
        <f>IF(A127="","",SUM(B124:B126)+B132)</f>
        <v/>
      </c>
      <c r="AC127" s="23" t="str">
        <f t="shared" si="11"/>
        <v/>
      </c>
    </row>
    <row r="128" spans="1:29">
      <c r="A128" s="21" t="str">
        <f>IF(A127="","",Tabelid!D116)</f>
        <v/>
      </c>
      <c r="B128" s="51" t="str">
        <f>IF(A128="","",SUMIFS(Eksplikatsioon!G:G,Eksplikatsioon!A:A,AC128))</f>
        <v/>
      </c>
      <c r="AC128" s="23" t="str">
        <f>AC127</f>
        <v/>
      </c>
    </row>
    <row r="129" spans="1:29">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c r="A131" s="21" t="str">
        <f>IF(A130="","",Tabelid!D119)</f>
        <v/>
      </c>
      <c r="B131" s="51" t="str">
        <f>IF(A131="","",SUMIFS(Eksplikatsioon!F:F,Eksplikatsioon!A:A,AC131,Eksplikatsioon!C:C,Tabelid!E119))</f>
        <v/>
      </c>
      <c r="AC131" s="23" t="str">
        <f t="shared" si="11"/>
        <v/>
      </c>
    </row>
    <row r="132" spans="1:29">
      <c r="A132" s="21" t="str">
        <f>IF(A131="","",Tabelid!D120)</f>
        <v/>
      </c>
      <c r="B132" s="51" t="str">
        <f>IF(A132="","",SUMIFS(Eksplikatsioon!F:F,Eksplikatsioon!A:A,AC132,Eksplikatsioon!C:C,Tabelid!E120))</f>
        <v/>
      </c>
      <c r="AC132" s="23" t="str">
        <f t="shared" si="11"/>
        <v/>
      </c>
    </row>
    <row r="133" spans="1:29">
      <c r="A133" s="10" t="str">
        <f>IF(COUNTIF(Tabelid!G:G,TRUE)/10-Tabelid!H121&gt;0,MIN(Tabelid!F:F)+Tabelid!H121&amp;"."&amp;" Korrus","")</f>
        <v/>
      </c>
      <c r="AC133" s="23" t="str">
        <f>IFERROR(IF(FIND(".",A133)=3,LEFT(A133,2),LEFT(A133,1))*1,"")</f>
        <v/>
      </c>
    </row>
    <row r="134" spans="1:29">
      <c r="A134" s="21" t="str">
        <f>IF(A133="","",Tabelid!D122)</f>
        <v/>
      </c>
      <c r="B134" s="51" t="str">
        <f>IF(A134="","",SUMIFS(Eksplikatsioon!F:F,Eksplikatsioon!A:A,AC134,Eksplikatsioon!C:C,Tabelid!E122))</f>
        <v/>
      </c>
      <c r="AC134" s="23" t="str">
        <f>AC133</f>
        <v/>
      </c>
    </row>
    <row r="135" spans="1:29">
      <c r="A135" s="21" t="str">
        <f>IF(A134="","",Tabelid!D123)</f>
        <v/>
      </c>
      <c r="B135" s="51" t="str">
        <f>IF(A135="","",SUMIFS(Eksplikatsioon!F:F,Eksplikatsioon!A:A,AC135,Eksplikatsioon!C:C,Tabelid!E123))</f>
        <v/>
      </c>
      <c r="AC135" s="23" t="str">
        <f t="shared" ref="AC135:AC142" si="12">AC134</f>
        <v/>
      </c>
    </row>
    <row r="136" spans="1:29">
      <c r="A136" s="21" t="str">
        <f>IF(A135="","",Tabelid!D124)</f>
        <v/>
      </c>
      <c r="B136" s="51" t="str">
        <f>IF(A136="","",SUMIFS(Eksplikatsioon!F:F,Eksplikatsioon!A:A,AC136,Eksplikatsioon!C:C,Tabelid!E124))</f>
        <v/>
      </c>
      <c r="AC136" s="23" t="str">
        <f t="shared" si="12"/>
        <v/>
      </c>
    </row>
    <row r="137" spans="1:29">
      <c r="A137" s="21" t="str">
        <f>IF(A136="","",Tabelid!D125)</f>
        <v/>
      </c>
      <c r="B137" s="51" t="str">
        <f>IF(A137="","",SUM(B134:B136)+B142)</f>
        <v/>
      </c>
      <c r="AC137" s="23" t="str">
        <f t="shared" si="12"/>
        <v/>
      </c>
    </row>
    <row r="138" spans="1:29">
      <c r="A138" s="21" t="str">
        <f>IF(A137="","",Tabelid!D126)</f>
        <v/>
      </c>
      <c r="B138" s="51" t="str">
        <f>IF(A138="","",SUMIFS(Eksplikatsioon!G:G,Eksplikatsioon!A:A,AC138))</f>
        <v/>
      </c>
      <c r="AC138" s="23" t="str">
        <f>AC137</f>
        <v/>
      </c>
    </row>
    <row r="139" spans="1:29">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c r="A141" s="21" t="str">
        <f>IF(A140="","",Tabelid!D129)</f>
        <v/>
      </c>
      <c r="B141" s="51" t="str">
        <f>IF(A141="","",SUMIFS(Eksplikatsioon!F:F,Eksplikatsioon!A:A,AC141,Eksplikatsioon!C:C,Tabelid!E129))</f>
        <v/>
      </c>
      <c r="AC141" s="23" t="str">
        <f t="shared" si="12"/>
        <v/>
      </c>
    </row>
    <row r="142" spans="1:29">
      <c r="A142" s="21" t="str">
        <f>IF(A141="","",Tabelid!D130)</f>
        <v/>
      </c>
      <c r="B142" s="51" t="str">
        <f>IF(A142="","",SUMIFS(Eksplikatsioon!F:F,Eksplikatsioon!A:A,AC142,Eksplikatsioon!C:C,Tabelid!E130))</f>
        <v/>
      </c>
      <c r="AC142" s="23" t="str">
        <f t="shared" si="12"/>
        <v/>
      </c>
    </row>
    <row r="143" spans="1:29">
      <c r="A143" s="10" t="str">
        <f>IF(COUNTIF(Tabelid!G:G,TRUE)/10-Tabelid!H131&gt;0,MIN(Tabelid!F:F)+Tabelid!H131&amp;"."&amp;" Korrus","")</f>
        <v/>
      </c>
      <c r="AC143" s="23" t="str">
        <f>IFERROR(IF(FIND(".",A143)=3,LEFT(A143,2),LEFT(A143,1))*1,"")</f>
        <v/>
      </c>
    </row>
    <row r="144" spans="1:29">
      <c r="A144" s="21" t="str">
        <f>IF(A143="","",Tabelid!D132)</f>
        <v/>
      </c>
      <c r="B144" s="51" t="str">
        <f>IF(A144="","",SUMIFS(Eksplikatsioon!F:F,Eksplikatsioon!A:A,AC144,Eksplikatsioon!C:C,Tabelid!E132))</f>
        <v/>
      </c>
      <c r="AC144" s="23" t="str">
        <f>AC143</f>
        <v/>
      </c>
    </row>
    <row r="145" spans="1:29">
      <c r="A145" s="21" t="str">
        <f>IF(A144="","",Tabelid!D133)</f>
        <v/>
      </c>
      <c r="B145" s="51" t="str">
        <f>IF(A145="","",SUMIFS(Eksplikatsioon!F:F,Eksplikatsioon!A:A,AC145,Eksplikatsioon!C:C,Tabelid!E133))</f>
        <v/>
      </c>
      <c r="AC145" s="23" t="str">
        <f t="shared" ref="AC145:AC152" si="13">AC144</f>
        <v/>
      </c>
    </row>
    <row r="146" spans="1:29">
      <c r="A146" s="21" t="str">
        <f>IF(A145="","",Tabelid!D134)</f>
        <v/>
      </c>
      <c r="B146" s="51" t="str">
        <f>IF(A146="","",SUMIFS(Eksplikatsioon!F:F,Eksplikatsioon!A:A,AC146,Eksplikatsioon!C:C,Tabelid!E134))</f>
        <v/>
      </c>
      <c r="AC146" s="23" t="str">
        <f t="shared" si="13"/>
        <v/>
      </c>
    </row>
    <row r="147" spans="1:29">
      <c r="A147" s="21" t="str">
        <f>IF(A146="","",Tabelid!D135)</f>
        <v/>
      </c>
      <c r="B147" s="51" t="str">
        <f>IF(A147="","",SUM(B144:B146)+B152)</f>
        <v/>
      </c>
      <c r="AC147" s="23" t="str">
        <f t="shared" si="13"/>
        <v/>
      </c>
    </row>
    <row r="148" spans="1:29">
      <c r="A148" s="21" t="str">
        <f>IF(A147="","",Tabelid!D136)</f>
        <v/>
      </c>
      <c r="B148" s="51" t="str">
        <f>IF(A148="","",SUMIFS(Eksplikatsioon!G:G,Eksplikatsioon!A:A,AC148))</f>
        <v/>
      </c>
      <c r="AC148" s="23" t="str">
        <f>AC147</f>
        <v/>
      </c>
    </row>
    <row r="149" spans="1:29">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c r="A151" s="21" t="str">
        <f>IF(A150="","",Tabelid!D139)</f>
        <v/>
      </c>
      <c r="B151" s="51" t="str">
        <f>IF(A151="","",SUMIFS(Eksplikatsioon!F:F,Eksplikatsioon!A:A,AC151,Eksplikatsioon!C:C,Tabelid!E139))</f>
        <v/>
      </c>
      <c r="AC151" s="23" t="str">
        <f t="shared" si="13"/>
        <v/>
      </c>
    </row>
    <row r="152" spans="1:29">
      <c r="A152" s="21" t="str">
        <f>IF(A151="","",Tabelid!D140)</f>
        <v/>
      </c>
      <c r="B152" s="51" t="str">
        <f>IF(A152="","",SUMIFS(Eksplikatsioon!F:F,Eksplikatsioon!A:A,AC152,Eksplikatsioon!C:C,Tabelid!E140))</f>
        <v/>
      </c>
      <c r="AC152" s="23" t="str">
        <f t="shared" si="13"/>
        <v/>
      </c>
    </row>
    <row r="153" spans="1:29">
      <c r="A153" s="10" t="str">
        <f>IF(COUNTIF(Tabelid!G:G,TRUE)/10-Tabelid!H141&gt;0,MIN(Tabelid!F:F)+Tabelid!H141&amp;"."&amp;" Korrus","")</f>
        <v/>
      </c>
      <c r="AC153" s="23" t="str">
        <f>IFERROR(IF(FIND(".",A153)=3,LEFT(A153,2),LEFT(A153,1))*1,"")</f>
        <v/>
      </c>
    </row>
    <row r="154" spans="1:29">
      <c r="A154" s="21" t="str">
        <f>IF(A153="","",Tabelid!D142)</f>
        <v/>
      </c>
      <c r="B154" s="51" t="str">
        <f>IF(A154="","",SUMIFS(Eksplikatsioon!F:F,Eksplikatsioon!A:A,AC154,Eksplikatsioon!C:C,Tabelid!E142))</f>
        <v/>
      </c>
      <c r="AC154" s="23" t="str">
        <f>AC153</f>
        <v/>
      </c>
    </row>
    <row r="155" spans="1:29">
      <c r="A155" s="21" t="str">
        <f>IF(A154="","",Tabelid!D143)</f>
        <v/>
      </c>
      <c r="B155" s="51" t="str">
        <f>IF(A155="","",SUMIFS(Eksplikatsioon!F:F,Eksplikatsioon!A:A,AC155,Eksplikatsioon!C:C,Tabelid!E143))</f>
        <v/>
      </c>
      <c r="AC155" s="23" t="str">
        <f t="shared" ref="AC155:AC162" si="14">AC154</f>
        <v/>
      </c>
    </row>
    <row r="156" spans="1:29">
      <c r="A156" s="21" t="str">
        <f>IF(A155="","",Tabelid!D144)</f>
        <v/>
      </c>
      <c r="B156" s="51" t="str">
        <f>IF(A156="","",SUMIFS(Eksplikatsioon!F:F,Eksplikatsioon!A:A,AC156,Eksplikatsioon!C:C,Tabelid!E144))</f>
        <v/>
      </c>
      <c r="AC156" s="23" t="str">
        <f t="shared" si="14"/>
        <v/>
      </c>
    </row>
    <row r="157" spans="1:29">
      <c r="A157" s="21" t="str">
        <f>IF(A156="","",Tabelid!D145)</f>
        <v/>
      </c>
      <c r="B157" s="51" t="str">
        <f>IF(A157="","",SUM(B154:B156)+B162)</f>
        <v/>
      </c>
      <c r="AC157" s="23" t="str">
        <f t="shared" si="14"/>
        <v/>
      </c>
    </row>
    <row r="158" spans="1:29">
      <c r="A158" s="21" t="str">
        <f>IF(A157="","",Tabelid!D146)</f>
        <v/>
      </c>
      <c r="B158" s="51" t="str">
        <f>IF(A158="","",SUMIFS(Eksplikatsioon!G:G,Eksplikatsioon!A:A,AC158))</f>
        <v/>
      </c>
      <c r="AC158" s="23" t="str">
        <f>AC157</f>
        <v/>
      </c>
    </row>
    <row r="159" spans="1:29">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c r="A161" s="21" t="str">
        <f>IF(A160="","",Tabelid!D149)</f>
        <v/>
      </c>
      <c r="B161" s="51" t="str">
        <f>IF(A161="","",SUMIFS(Eksplikatsioon!F:F,Eksplikatsioon!A:A,AC161,Eksplikatsioon!C:C,Tabelid!E149))</f>
        <v/>
      </c>
      <c r="AC161" s="23" t="str">
        <f t="shared" si="14"/>
        <v/>
      </c>
    </row>
    <row r="162" spans="1:29">
      <c r="A162" s="21" t="str">
        <f>IF(A161="","",Tabelid!D150)</f>
        <v/>
      </c>
      <c r="B162" s="51" t="str">
        <f>IF(A162="","",SUMIFS(Eksplikatsioon!F:F,Eksplikatsioon!A:A,AC162,Eksplikatsioon!C:C,Tabelid!E150))</f>
        <v/>
      </c>
      <c r="AC162" s="23" t="str">
        <f t="shared" si="14"/>
        <v/>
      </c>
    </row>
    <row r="163" spans="1:29">
      <c r="A163" s="10" t="str">
        <f>IF(COUNTIF(Tabelid!G:G,TRUE)/10-Tabelid!H151&gt;0,MIN(Tabelid!F:F)+Tabelid!H151&amp;"."&amp;" Korrus","")</f>
        <v/>
      </c>
      <c r="AC163" s="23" t="str">
        <f>IFERROR(IF(FIND(".",A163)=3,LEFT(A163,2),LEFT(A163,1))*1,"")</f>
        <v/>
      </c>
    </row>
    <row r="164" spans="1:29">
      <c r="A164" s="21" t="str">
        <f>IF(A163="","",Tabelid!D152)</f>
        <v/>
      </c>
      <c r="B164" s="51" t="str">
        <f>IF(A164="","",SUMIFS(Eksplikatsioon!F:F,Eksplikatsioon!A:A,AC164,Eksplikatsioon!C:C,Tabelid!E152))</f>
        <v/>
      </c>
      <c r="AC164" s="23" t="str">
        <f>AC163</f>
        <v/>
      </c>
    </row>
    <row r="165" spans="1:29">
      <c r="A165" s="21" t="str">
        <f>IF(A164="","",Tabelid!D153)</f>
        <v/>
      </c>
      <c r="B165" s="51" t="str">
        <f>IF(A165="","",SUMIFS(Eksplikatsioon!F:F,Eksplikatsioon!A:A,AC165,Eksplikatsioon!C:C,Tabelid!E153))</f>
        <v/>
      </c>
      <c r="AC165" s="23" t="str">
        <f t="shared" ref="AC165:AC172" si="15">AC164</f>
        <v/>
      </c>
    </row>
    <row r="166" spans="1:29">
      <c r="A166" s="21" t="str">
        <f>IF(A165="","",Tabelid!D154)</f>
        <v/>
      </c>
      <c r="B166" s="51" t="str">
        <f>IF(A166="","",SUMIFS(Eksplikatsioon!F:F,Eksplikatsioon!A:A,AC166,Eksplikatsioon!C:C,Tabelid!E154))</f>
        <v/>
      </c>
      <c r="AC166" s="23" t="str">
        <f t="shared" si="15"/>
        <v/>
      </c>
    </row>
    <row r="167" spans="1:29">
      <c r="A167" s="21" t="str">
        <f>IF(A166="","",Tabelid!D155)</f>
        <v/>
      </c>
      <c r="B167" s="51" t="str">
        <f>IF(A167="","",SUM(B164:B166)+B172)</f>
        <v/>
      </c>
      <c r="AC167" s="23" t="str">
        <f t="shared" si="15"/>
        <v/>
      </c>
    </row>
    <row r="168" spans="1:29">
      <c r="A168" s="21" t="str">
        <f>IF(A167="","",Tabelid!D156)</f>
        <v/>
      </c>
      <c r="B168" s="51" t="str">
        <f>IF(A168="","",SUMIFS(Eksplikatsioon!G:G,Eksplikatsioon!A:A,AC168))</f>
        <v/>
      </c>
      <c r="AC168" s="23" t="str">
        <f>AC167</f>
        <v/>
      </c>
    </row>
    <row r="169" spans="1:29">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c r="A171" s="21" t="str">
        <f>IF(A170="","",Tabelid!D159)</f>
        <v/>
      </c>
      <c r="B171" s="51" t="str">
        <f>IF(A171="","",SUMIFS(Eksplikatsioon!F:F,Eksplikatsioon!A:A,AC171,Eksplikatsioon!C:C,Tabelid!E159))</f>
        <v/>
      </c>
      <c r="AC171" s="23" t="str">
        <f t="shared" si="15"/>
        <v/>
      </c>
    </row>
    <row r="172" spans="1:29">
      <c r="A172" s="21" t="str">
        <f>IF(A171="","",Tabelid!D160)</f>
        <v/>
      </c>
      <c r="B172" s="51" t="str">
        <f>IF(A172="","",SUMIFS(Eksplikatsioon!F:F,Eksplikatsioon!A:A,AC172,Eksplikatsioon!C:C,Tabelid!E160))</f>
        <v/>
      </c>
      <c r="AC172" s="23" t="str">
        <f t="shared" si="15"/>
        <v/>
      </c>
    </row>
    <row r="173" spans="1:29">
      <c r="A173" s="10" t="str">
        <f>IF(COUNTIF(Tabelid!G:G,TRUE)/10-Tabelid!H161&gt;0,MIN(Tabelid!F:F)+Tabelid!H161&amp;"."&amp;" Korrus","")</f>
        <v/>
      </c>
      <c r="AC173" s="23" t="str">
        <f>IFERROR(IF(FIND(".",A173)=3,LEFT(A173,2),LEFT(A173,1))*1,"")</f>
        <v/>
      </c>
    </row>
    <row r="174" spans="1:29">
      <c r="A174" s="21" t="str">
        <f>IF(A173="","",Tabelid!D162)</f>
        <v/>
      </c>
      <c r="B174" s="51" t="str">
        <f>IF(A174="","",SUMIFS(Eksplikatsioon!F:F,Eksplikatsioon!A:A,AC174,Eksplikatsioon!C:C,Tabelid!E162))</f>
        <v/>
      </c>
      <c r="AC174" s="23" t="str">
        <f>AC173</f>
        <v/>
      </c>
    </row>
    <row r="175" spans="1:29">
      <c r="A175" s="21" t="str">
        <f>IF(A174="","",Tabelid!D163)</f>
        <v/>
      </c>
      <c r="B175" s="51" t="str">
        <f>IF(A175="","",SUMIFS(Eksplikatsioon!F:F,Eksplikatsioon!A:A,AC175,Eksplikatsioon!C:C,Tabelid!E163))</f>
        <v/>
      </c>
      <c r="AC175" s="23" t="str">
        <f t="shared" ref="AC175:AC182" si="16">AC174</f>
        <v/>
      </c>
    </row>
    <row r="176" spans="1:29">
      <c r="A176" s="21" t="str">
        <f>IF(A175="","",Tabelid!D164)</f>
        <v/>
      </c>
      <c r="B176" s="51" t="str">
        <f>IF(A176="","",SUMIFS(Eksplikatsioon!F:F,Eksplikatsioon!A:A,AC176,Eksplikatsioon!C:C,Tabelid!E164))</f>
        <v/>
      </c>
      <c r="AC176" s="23" t="str">
        <f t="shared" si="16"/>
        <v/>
      </c>
    </row>
    <row r="177" spans="1:29">
      <c r="A177" s="21" t="str">
        <f>IF(A176="","",Tabelid!D165)</f>
        <v/>
      </c>
      <c r="B177" s="51" t="str">
        <f>IF(A177="","",SUM(B174:B176)+B182)</f>
        <v/>
      </c>
      <c r="AC177" s="23" t="str">
        <f t="shared" si="16"/>
        <v/>
      </c>
    </row>
    <row r="178" spans="1:29">
      <c r="A178" s="21" t="str">
        <f>IF(A177="","",Tabelid!D166)</f>
        <v/>
      </c>
      <c r="B178" s="51" t="str">
        <f>IF(A178="","",SUMIFS(Eksplikatsioon!G:G,Eksplikatsioon!A:A,AC178))</f>
        <v/>
      </c>
      <c r="AC178" s="23" t="str">
        <f>AC177</f>
        <v/>
      </c>
    </row>
    <row r="179" spans="1:29">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c r="A181" s="21" t="str">
        <f>IF(A180="","",Tabelid!D169)</f>
        <v/>
      </c>
      <c r="B181" s="51" t="str">
        <f>IF(A181="","",SUMIFS(Eksplikatsioon!F:F,Eksplikatsioon!A:A,AC181,Eksplikatsioon!C:C,Tabelid!E169))</f>
        <v/>
      </c>
      <c r="AC181" s="23" t="str">
        <f t="shared" si="16"/>
        <v/>
      </c>
    </row>
    <row r="182" spans="1:29">
      <c r="A182" s="21" t="str">
        <f>IF(A181="","",Tabelid!D170)</f>
        <v/>
      </c>
      <c r="B182" s="51" t="str">
        <f>IF(A182="","",SUMIFS(Eksplikatsioon!F:F,Eksplikatsioon!A:A,AC182,Eksplikatsioon!C:C,Tabelid!E170))</f>
        <v/>
      </c>
      <c r="AC182" s="23" t="str">
        <f t="shared" si="16"/>
        <v/>
      </c>
    </row>
    <row r="183" spans="1:29">
      <c r="A183" s="10" t="str">
        <f>IF(COUNTIF(Tabelid!G:G,TRUE)/10-Tabelid!H171&gt;0,MIN(Tabelid!F:F)+Tabelid!H171&amp;"."&amp;" Korrus","")</f>
        <v/>
      </c>
      <c r="AC183" s="23" t="str">
        <f>IFERROR(IF(FIND(".",A183)=3,LEFT(A183,2),LEFT(A183,1))*1,"")</f>
        <v/>
      </c>
    </row>
    <row r="184" spans="1:29">
      <c r="A184" s="21" t="str">
        <f>IF(A183="","",Tabelid!D172)</f>
        <v/>
      </c>
      <c r="B184" s="51" t="str">
        <f>IF(A184="","",SUMIFS(Eksplikatsioon!F:F,Eksplikatsioon!A:A,AC184,Eksplikatsioon!C:C,Tabelid!E172))</f>
        <v/>
      </c>
      <c r="AC184" s="23" t="str">
        <f>AC183</f>
        <v/>
      </c>
    </row>
    <row r="185" spans="1:29">
      <c r="A185" s="21" t="str">
        <f>IF(A184="","",Tabelid!D173)</f>
        <v/>
      </c>
      <c r="B185" s="51" t="str">
        <f>IF(A185="","",SUMIFS(Eksplikatsioon!F:F,Eksplikatsioon!A:A,AC185,Eksplikatsioon!C:C,Tabelid!E173))</f>
        <v/>
      </c>
      <c r="AC185" s="23" t="str">
        <f t="shared" ref="AC185:AC192" si="17">AC184</f>
        <v/>
      </c>
    </row>
    <row r="186" spans="1:29">
      <c r="A186" s="21" t="str">
        <f>IF(A185="","",Tabelid!D174)</f>
        <v/>
      </c>
      <c r="B186" s="51" t="str">
        <f>IF(A186="","",SUMIFS(Eksplikatsioon!F:F,Eksplikatsioon!A:A,AC186,Eksplikatsioon!C:C,Tabelid!E174))</f>
        <v/>
      </c>
      <c r="AC186" s="23" t="str">
        <f t="shared" si="17"/>
        <v/>
      </c>
    </row>
    <row r="187" spans="1:29">
      <c r="A187" s="21" t="str">
        <f>IF(A186="","",Tabelid!D175)</f>
        <v/>
      </c>
      <c r="B187" s="51" t="str">
        <f>IF(A187="","",SUM(B184:B186)+B192)</f>
        <v/>
      </c>
      <c r="AC187" s="23" t="str">
        <f t="shared" si="17"/>
        <v/>
      </c>
    </row>
    <row r="188" spans="1:29">
      <c r="A188" s="21" t="str">
        <f>IF(A187="","",Tabelid!D176)</f>
        <v/>
      </c>
      <c r="B188" s="51" t="str">
        <f>IF(A188="","",SUMIFS(Eksplikatsioon!G:G,Eksplikatsioon!A:A,AC188))</f>
        <v/>
      </c>
      <c r="AC188" s="23" t="str">
        <f>AC187</f>
        <v/>
      </c>
    </row>
    <row r="189" spans="1:29">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c r="A191" s="21" t="str">
        <f>IF(A190="","",Tabelid!D179)</f>
        <v/>
      </c>
      <c r="B191" s="51" t="str">
        <f>IF(A191="","",SUMIFS(Eksplikatsioon!F:F,Eksplikatsioon!A:A,AC191,Eksplikatsioon!C:C,Tabelid!E179))</f>
        <v/>
      </c>
      <c r="AC191" s="23" t="str">
        <f t="shared" si="17"/>
        <v/>
      </c>
    </row>
    <row r="192" spans="1:29">
      <c r="A192" s="21" t="str">
        <f>IF(A191="","",Tabelid!D180)</f>
        <v/>
      </c>
      <c r="B192" s="51" t="str">
        <f>IF(A192="","",SUMIFS(Eksplikatsioon!F:F,Eksplikatsioon!A:A,AC192,Eksplikatsioon!C:C,Tabelid!E180))</f>
        <v/>
      </c>
      <c r="AC192" s="23" t="str">
        <f t="shared" si="17"/>
        <v/>
      </c>
    </row>
    <row r="193" spans="1:29">
      <c r="A193" s="10" t="str">
        <f>IF(COUNTIF(Tabelid!G:G,TRUE)/10-Tabelid!H181&gt;0,MIN(Tabelid!F:F)+Tabelid!H181&amp;"."&amp;" Korrus","")</f>
        <v/>
      </c>
      <c r="AC193" s="23" t="str">
        <f>IFERROR(IF(FIND(".",A193)=3,LEFT(A193,2),LEFT(A193,1))*1,"")</f>
        <v/>
      </c>
    </row>
    <row r="194" spans="1:29">
      <c r="A194" s="21" t="str">
        <f>IF(A193="","",Tabelid!D182)</f>
        <v/>
      </c>
      <c r="B194" s="51" t="str">
        <f>IF(A194="","",SUMIFS(Eksplikatsioon!F:F,Eksplikatsioon!A:A,AC194,Eksplikatsioon!C:C,Tabelid!E182))</f>
        <v/>
      </c>
      <c r="AC194" s="23" t="str">
        <f>AC193</f>
        <v/>
      </c>
    </row>
    <row r="195" spans="1:29">
      <c r="A195" s="21" t="str">
        <f>IF(A194="","",Tabelid!D183)</f>
        <v/>
      </c>
      <c r="B195" s="51" t="str">
        <f>IF(A195="","",SUMIFS(Eksplikatsioon!F:F,Eksplikatsioon!A:A,AC195,Eksplikatsioon!C:C,Tabelid!E183))</f>
        <v/>
      </c>
      <c r="AC195" s="23" t="str">
        <f t="shared" ref="AC195:AC202" si="18">AC194</f>
        <v/>
      </c>
    </row>
    <row r="196" spans="1:29">
      <c r="A196" s="21" t="str">
        <f>IF(A195="","",Tabelid!D184)</f>
        <v/>
      </c>
      <c r="B196" s="51" t="str">
        <f>IF(A196="","",SUMIFS(Eksplikatsioon!F:F,Eksplikatsioon!A:A,AC196,Eksplikatsioon!C:C,Tabelid!E184))</f>
        <v/>
      </c>
      <c r="AC196" s="23" t="str">
        <f t="shared" si="18"/>
        <v/>
      </c>
    </row>
    <row r="197" spans="1:29">
      <c r="A197" s="21" t="str">
        <f>IF(A196="","",Tabelid!D185)</f>
        <v/>
      </c>
      <c r="B197" s="51" t="str">
        <f>IF(A197="","",SUM(B194:B196)+B202)</f>
        <v/>
      </c>
      <c r="AC197" s="23" t="str">
        <f t="shared" si="18"/>
        <v/>
      </c>
    </row>
    <row r="198" spans="1:29">
      <c r="A198" s="21" t="str">
        <f>IF(A197="","",Tabelid!D186)</f>
        <v/>
      </c>
      <c r="B198" s="51" t="str">
        <f>IF(A198="","",SUMIFS(Eksplikatsioon!G:G,Eksplikatsioon!A:A,AC198))</f>
        <v/>
      </c>
      <c r="AC198" s="23" t="str">
        <f>AC197</f>
        <v/>
      </c>
    </row>
    <row r="199" spans="1:29">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c r="A201" s="21" t="str">
        <f>IF(A200="","",Tabelid!D189)</f>
        <v/>
      </c>
      <c r="B201" s="51" t="str">
        <f>IF(A201="","",SUMIFS(Eksplikatsioon!F:F,Eksplikatsioon!A:A,AC201,Eksplikatsioon!C:C,Tabelid!E189))</f>
        <v/>
      </c>
      <c r="AC201" s="23" t="str">
        <f t="shared" si="18"/>
        <v/>
      </c>
    </row>
    <row r="202" spans="1:29">
      <c r="A202" s="21" t="str">
        <f>IF(A201="","",Tabelid!D190)</f>
        <v/>
      </c>
      <c r="B202" s="51" t="str">
        <f>IF(A202="","",SUMIFS(Eksplikatsioon!F:F,Eksplikatsioon!A:A,AC202,Eksplikatsioon!C:C,Tabelid!E190))</f>
        <v/>
      </c>
      <c r="AC202" s="23" t="str">
        <f t="shared" si="18"/>
        <v/>
      </c>
    </row>
    <row r="203" spans="1:29">
      <c r="A203" s="10" t="str">
        <f>IF(COUNTIF(Tabelid!G:G,TRUE)/10-Tabelid!H191&gt;0,MIN(Tabelid!F:F)+Tabelid!H191&amp;"."&amp;" Korrus","")</f>
        <v/>
      </c>
      <c r="AC203" s="23" t="str">
        <f>IFERROR(IF(FIND(".",A203)=3,LEFT(A203,2),LEFT(A203,1))*1,"")</f>
        <v/>
      </c>
    </row>
    <row r="204" spans="1:29">
      <c r="A204" s="21" t="str">
        <f>IF(A203="","",Tabelid!D192)</f>
        <v/>
      </c>
      <c r="B204" s="51" t="str">
        <f>IF(A204="","",SUMIFS(Eksplikatsioon!F:F,Eksplikatsioon!A:A,AC204,Eksplikatsioon!C:C,Tabelid!E192))</f>
        <v/>
      </c>
      <c r="AC204" s="23" t="str">
        <f>AC203</f>
        <v/>
      </c>
    </row>
    <row r="205" spans="1:29">
      <c r="A205" s="21" t="str">
        <f>IF(A204="","",Tabelid!D193)</f>
        <v/>
      </c>
      <c r="B205" s="51" t="str">
        <f>IF(A205="","",SUMIFS(Eksplikatsioon!F:F,Eksplikatsioon!A:A,AC205,Eksplikatsioon!C:C,Tabelid!E193))</f>
        <v/>
      </c>
      <c r="AC205" s="23" t="str">
        <f t="shared" ref="AC205:AC212" si="19">AC204</f>
        <v/>
      </c>
    </row>
    <row r="206" spans="1:29">
      <c r="A206" s="21" t="str">
        <f>IF(A205="","",Tabelid!D194)</f>
        <v/>
      </c>
      <c r="B206" s="51" t="str">
        <f>IF(A206="","",SUMIFS(Eksplikatsioon!F:F,Eksplikatsioon!A:A,AC206,Eksplikatsioon!C:C,Tabelid!E194))</f>
        <v/>
      </c>
      <c r="AC206" s="23" t="str">
        <f t="shared" si="19"/>
        <v/>
      </c>
    </row>
    <row r="207" spans="1:29">
      <c r="A207" s="21" t="str">
        <f>IF(A206="","",Tabelid!D195)</f>
        <v/>
      </c>
      <c r="B207" s="51" t="str">
        <f>IF(A207="","",SUM(B204:B206)+B212)</f>
        <v/>
      </c>
      <c r="AC207" s="23" t="str">
        <f t="shared" si="19"/>
        <v/>
      </c>
    </row>
    <row r="208" spans="1:29">
      <c r="A208" s="21" t="str">
        <f>IF(A207="","",Tabelid!D196)</f>
        <v/>
      </c>
      <c r="B208" s="51" t="str">
        <f>IF(A208="","",SUMIFS(Eksplikatsioon!G:G,Eksplikatsioon!A:A,AC208))</f>
        <v/>
      </c>
      <c r="AC208" s="23" t="str">
        <f>AC207</f>
        <v/>
      </c>
    </row>
    <row r="209" spans="1:29">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c r="A211" s="21" t="str">
        <f>IF(A210="","",Tabelid!D199)</f>
        <v/>
      </c>
      <c r="B211" s="51" t="str">
        <f>IF(A211="","",SUMIFS(Eksplikatsioon!F:F,Eksplikatsioon!A:A,AC211,Eksplikatsioon!C:C,Tabelid!E199))</f>
        <v/>
      </c>
      <c r="AC211" s="23" t="str">
        <f t="shared" si="19"/>
        <v/>
      </c>
    </row>
    <row r="212" spans="1:29">
      <c r="A212" s="21" t="str">
        <f>IF(A211="","",Tabelid!D200)</f>
        <v/>
      </c>
      <c r="B212" s="51" t="str">
        <f>IF(A212="","",SUMIFS(Eksplikatsioon!F:F,Eksplikatsioon!A:A,AC212,Eksplikatsioon!C:C,Tabelid!E200))</f>
        <v/>
      </c>
      <c r="AC212" s="23" t="str">
        <f t="shared" si="19"/>
        <v/>
      </c>
    </row>
    <row r="213" spans="1:29">
      <c r="A213" s="10" t="str">
        <f>IF(COUNTIF(Tabelid!G:G,TRUE)/10-Tabelid!H201&gt;0,MIN(Tabelid!F:F)+Tabelid!H201&amp;"."&amp;" Korrus","")</f>
        <v/>
      </c>
      <c r="AC213" s="23" t="str">
        <f>IFERROR(IF(FIND(".",A213)=3,LEFT(A213,2),LEFT(A213,1))*1,"")</f>
        <v/>
      </c>
    </row>
    <row r="214" spans="1:29">
      <c r="A214" s="21" t="str">
        <f>IF(A213="","",Tabelid!D202)</f>
        <v/>
      </c>
      <c r="B214" s="51" t="str">
        <f>IF(A214="","",SUMIFS(Eksplikatsioon!F:F,Eksplikatsioon!A:A,AC214,Eksplikatsioon!C:C,Tabelid!E202))</f>
        <v/>
      </c>
      <c r="AC214" s="23" t="str">
        <f>AC213</f>
        <v/>
      </c>
    </row>
    <row r="215" spans="1:29">
      <c r="A215" s="21" t="str">
        <f>IF(A214="","",Tabelid!D203)</f>
        <v/>
      </c>
      <c r="B215" s="51" t="str">
        <f>IF(A215="","",SUMIFS(Eksplikatsioon!F:F,Eksplikatsioon!A:A,AC215,Eksplikatsioon!C:C,Tabelid!E203))</f>
        <v/>
      </c>
      <c r="AC215" s="23" t="str">
        <f t="shared" ref="AC215:AC222" si="20">AC214</f>
        <v/>
      </c>
    </row>
    <row r="216" spans="1:29">
      <c r="A216" s="21" t="str">
        <f>IF(A215="","",Tabelid!D204)</f>
        <v/>
      </c>
      <c r="B216" s="51" t="str">
        <f>IF(A216="","",SUMIFS(Eksplikatsioon!F:F,Eksplikatsioon!A:A,AC216,Eksplikatsioon!C:C,Tabelid!E204))</f>
        <v/>
      </c>
      <c r="AC216" s="23" t="str">
        <f t="shared" si="20"/>
        <v/>
      </c>
    </row>
    <row r="217" spans="1:29">
      <c r="A217" s="21" t="str">
        <f>IF(A216="","",Tabelid!D205)</f>
        <v/>
      </c>
      <c r="B217" s="51" t="str">
        <f>IF(A217="","",SUM(B214:B216)+B222)</f>
        <v/>
      </c>
      <c r="AC217" s="23" t="str">
        <f t="shared" si="20"/>
        <v/>
      </c>
    </row>
    <row r="218" spans="1:29">
      <c r="A218" s="21" t="str">
        <f>IF(A217="","",Tabelid!D206)</f>
        <v/>
      </c>
      <c r="B218" s="51" t="str">
        <f>IF(A218="","",SUMIFS(Eksplikatsioon!G:G,Eksplikatsioon!A:A,AC218))</f>
        <v/>
      </c>
      <c r="AC218" s="23" t="str">
        <f>AC217</f>
        <v/>
      </c>
    </row>
    <row r="219" spans="1:29">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c r="A221" s="21" t="str">
        <f>IF(A220="","",Tabelid!D209)</f>
        <v/>
      </c>
      <c r="B221" s="51" t="str">
        <f>IF(A221="","",SUMIFS(Eksplikatsioon!F:F,Eksplikatsioon!A:A,AC221,Eksplikatsioon!C:C,Tabelid!E209))</f>
        <v/>
      </c>
      <c r="AC221" s="23" t="str">
        <f t="shared" si="20"/>
        <v/>
      </c>
    </row>
    <row r="222" spans="1:29">
      <c r="A222" s="21" t="str">
        <f>IF(A221="","",Tabelid!D210)</f>
        <v/>
      </c>
      <c r="B222" s="51" t="str">
        <f>IF(A222="","",SUMIFS(Eksplikatsioon!F:F,Eksplikatsioon!A:A,AC222,Eksplikatsioon!C:C,Tabelid!E210))</f>
        <v/>
      </c>
      <c r="AC222" s="23" t="str">
        <f t="shared" si="20"/>
        <v/>
      </c>
    </row>
    <row r="223" spans="1:29">
      <c r="A223" s="10" t="str">
        <f>IF(COUNTIF(Tabelid!G:G,TRUE)/10-Tabelid!H211&gt;0,MIN(Tabelid!F:F)+Tabelid!H211&amp;"."&amp;" Korrus","")</f>
        <v/>
      </c>
      <c r="AC223" s="23" t="str">
        <f>IFERROR(IF(FIND(".",A223)=3,LEFT(A223,2),LEFT(A223,1))*1,"")</f>
        <v/>
      </c>
    </row>
    <row r="224" spans="1:29">
      <c r="A224" s="21" t="str">
        <f>IF(A223="","",Tabelid!D212)</f>
        <v/>
      </c>
      <c r="B224" s="51" t="str">
        <f>IF(A224="","",SUMIFS(Eksplikatsioon!F:F,Eksplikatsioon!A:A,AC224,Eksplikatsioon!C:C,Tabelid!E212))</f>
        <v/>
      </c>
      <c r="AC224" s="23" t="str">
        <f>AC223</f>
        <v/>
      </c>
    </row>
    <row r="225" spans="1:29">
      <c r="A225" s="21" t="str">
        <f>IF(A224="","",Tabelid!D213)</f>
        <v/>
      </c>
      <c r="B225" s="51" t="str">
        <f>IF(A225="","",SUMIFS(Eksplikatsioon!F:F,Eksplikatsioon!A:A,AC225,Eksplikatsioon!C:C,Tabelid!E213))</f>
        <v/>
      </c>
      <c r="AC225" s="23" t="str">
        <f t="shared" ref="AC225:AC232" si="21">AC224</f>
        <v/>
      </c>
    </row>
    <row r="226" spans="1:29">
      <c r="A226" s="21" t="str">
        <f>IF(A225="","",Tabelid!D214)</f>
        <v/>
      </c>
      <c r="B226" s="51" t="str">
        <f>IF(A226="","",SUMIFS(Eksplikatsioon!F:F,Eksplikatsioon!A:A,AC226,Eksplikatsioon!C:C,Tabelid!E214))</f>
        <v/>
      </c>
      <c r="AC226" s="23" t="str">
        <f t="shared" si="21"/>
        <v/>
      </c>
    </row>
    <row r="227" spans="1:29">
      <c r="A227" s="21" t="str">
        <f>IF(A226="","",Tabelid!D215)</f>
        <v/>
      </c>
      <c r="B227" s="51" t="str">
        <f>IF(A227="","",SUM(B224:B226)+B232)</f>
        <v/>
      </c>
      <c r="AC227" s="23" t="str">
        <f t="shared" si="21"/>
        <v/>
      </c>
    </row>
    <row r="228" spans="1:29">
      <c r="A228" s="21" t="str">
        <f>IF(A227="","",Tabelid!D216)</f>
        <v/>
      </c>
      <c r="B228" s="51" t="str">
        <f>IF(A228="","",SUMIFS(Eksplikatsioon!G:G,Eksplikatsioon!A:A,AC228))</f>
        <v/>
      </c>
      <c r="AC228" s="23" t="str">
        <f>AC227</f>
        <v/>
      </c>
    </row>
    <row r="229" spans="1:29">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c r="A231" s="21" t="str">
        <f>IF(A230="","",Tabelid!D219)</f>
        <v/>
      </c>
      <c r="B231" s="51" t="str">
        <f>IF(A231="","",SUMIFS(Eksplikatsioon!F:F,Eksplikatsioon!A:A,AC231,Eksplikatsioon!C:C,Tabelid!E219))</f>
        <v/>
      </c>
      <c r="AC231" s="23" t="str">
        <f t="shared" si="21"/>
        <v/>
      </c>
    </row>
    <row r="232" spans="1:29">
      <c r="A232" s="21" t="str">
        <f>IF(A231="","",Tabelid!D220)</f>
        <v/>
      </c>
      <c r="B232" s="51" t="str">
        <f>IF(A232="","",SUMIFS(Eksplikatsioon!F:F,Eksplikatsioon!A:A,AC232,Eksplikatsioon!C:C,Tabelid!E220))</f>
        <v/>
      </c>
      <c r="AC232" s="23" t="str">
        <f t="shared" si="21"/>
        <v/>
      </c>
    </row>
    <row r="233" spans="1:29">
      <c r="A233" s="10" t="str">
        <f>IF(COUNTIF(Tabelid!G:G,TRUE)/10-Tabelid!H221&gt;0,MIN(Tabelid!F:F)+Tabelid!H221&amp;"."&amp;" Korrus","")</f>
        <v/>
      </c>
      <c r="AC233" s="23" t="str">
        <f>IFERROR(IF(FIND(".",A233)=3,LEFT(A233,2),LEFT(A233,1))*1,"")</f>
        <v/>
      </c>
    </row>
    <row r="234" spans="1:29">
      <c r="A234" s="21" t="str">
        <f>IF(A233="","",Tabelid!D222)</f>
        <v/>
      </c>
      <c r="B234" s="51" t="str">
        <f>IF(A234="","",SUMIFS(Eksplikatsioon!F:F,Eksplikatsioon!A:A,AC234,Eksplikatsioon!C:C,Tabelid!E222))</f>
        <v/>
      </c>
      <c r="AC234" s="23" t="str">
        <f>AC233</f>
        <v/>
      </c>
    </row>
    <row r="235" spans="1:29">
      <c r="A235" s="21" t="str">
        <f>IF(A234="","",Tabelid!D223)</f>
        <v/>
      </c>
      <c r="B235" s="51" t="str">
        <f>IF(A235="","",SUMIFS(Eksplikatsioon!F:F,Eksplikatsioon!A:A,AC235,Eksplikatsioon!C:C,Tabelid!E223))</f>
        <v/>
      </c>
      <c r="AC235" s="23" t="str">
        <f t="shared" ref="AC235:AC242" si="22">AC234</f>
        <v/>
      </c>
    </row>
    <row r="236" spans="1:29">
      <c r="A236" s="21" t="str">
        <f>IF(A235="","",Tabelid!D224)</f>
        <v/>
      </c>
      <c r="B236" s="51" t="str">
        <f>IF(A236="","",SUMIFS(Eksplikatsioon!F:F,Eksplikatsioon!A:A,AC236,Eksplikatsioon!C:C,Tabelid!E224))</f>
        <v/>
      </c>
      <c r="AC236" s="23" t="str">
        <f t="shared" si="22"/>
        <v/>
      </c>
    </row>
    <row r="237" spans="1:29">
      <c r="A237" s="21" t="str">
        <f>IF(A236="","",Tabelid!D225)</f>
        <v/>
      </c>
      <c r="B237" s="51" t="str">
        <f>IF(A237="","",SUM(B234:B236)+B242)</f>
        <v/>
      </c>
      <c r="AC237" s="23" t="str">
        <f t="shared" si="22"/>
        <v/>
      </c>
    </row>
    <row r="238" spans="1:29">
      <c r="A238" s="21" t="str">
        <f>IF(A237="","",Tabelid!D226)</f>
        <v/>
      </c>
      <c r="B238" s="51" t="str">
        <f>IF(A238="","",SUMIFS(Eksplikatsioon!G:G,Eksplikatsioon!A:A,AC238))</f>
        <v/>
      </c>
      <c r="AC238" s="23" t="str">
        <f>AC237</f>
        <v/>
      </c>
    </row>
    <row r="239" spans="1:29">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c r="A241" s="21" t="str">
        <f>IF(A240="","",Tabelid!D229)</f>
        <v/>
      </c>
      <c r="B241" s="51" t="str">
        <f>IF(A241="","",SUMIFS(Eksplikatsioon!F:F,Eksplikatsioon!A:A,AC241,Eksplikatsioon!C:C,Tabelid!E229))</f>
        <v/>
      </c>
      <c r="AC241" s="23" t="str">
        <f t="shared" si="22"/>
        <v/>
      </c>
    </row>
    <row r="242" spans="1:29">
      <c r="A242" s="21" t="str">
        <f>IF(A241="","",Tabelid!D230)</f>
        <v/>
      </c>
      <c r="B242" s="51" t="str">
        <f>IF(A242="","",SUMIFS(Eksplikatsioon!F:F,Eksplikatsioon!A:A,AC242,Eksplikatsioon!C:C,Tabelid!E230))</f>
        <v/>
      </c>
      <c r="AC242" s="23" t="str">
        <f t="shared" si="22"/>
        <v/>
      </c>
    </row>
    <row r="243" spans="1:29">
      <c r="A243" s="10" t="str">
        <f>IF(COUNTIF(Tabelid!G:G,TRUE)/10-Tabelid!H231&gt;0,MIN(Tabelid!F:F)+Tabelid!H231&amp;"."&amp;" Korrus","")</f>
        <v/>
      </c>
      <c r="AC243" s="23" t="str">
        <f>IFERROR(IF(FIND(".",A243)=3,LEFT(A243,2),LEFT(A243,1))*1,"")</f>
        <v/>
      </c>
    </row>
    <row r="244" spans="1:29">
      <c r="A244" s="21" t="str">
        <f>IF(A243="","",Tabelid!D232)</f>
        <v/>
      </c>
      <c r="B244" s="51" t="str">
        <f>IF(A244="","",SUMIFS(Eksplikatsioon!F:F,Eksplikatsioon!A:A,AC244,Eksplikatsioon!C:C,Tabelid!E232))</f>
        <v/>
      </c>
      <c r="AC244" s="23" t="str">
        <f>AC243</f>
        <v/>
      </c>
    </row>
    <row r="245" spans="1:29">
      <c r="A245" s="21" t="str">
        <f>IF(A244="","",Tabelid!D233)</f>
        <v/>
      </c>
      <c r="B245" s="51" t="str">
        <f>IF(A245="","",SUMIFS(Eksplikatsioon!F:F,Eksplikatsioon!A:A,AC245,Eksplikatsioon!C:C,Tabelid!E233))</f>
        <v/>
      </c>
      <c r="AC245" s="23" t="str">
        <f t="shared" ref="AC245:AC252" si="23">AC244</f>
        <v/>
      </c>
    </row>
    <row r="246" spans="1:29">
      <c r="A246" s="21" t="str">
        <f>IF(A245="","",Tabelid!D234)</f>
        <v/>
      </c>
      <c r="B246" s="51" t="str">
        <f>IF(A246="","",SUMIFS(Eksplikatsioon!F:F,Eksplikatsioon!A:A,AC246,Eksplikatsioon!C:C,Tabelid!E234))</f>
        <v/>
      </c>
      <c r="AC246" s="23" t="str">
        <f t="shared" si="23"/>
        <v/>
      </c>
    </row>
    <row r="247" spans="1:29">
      <c r="A247" s="21" t="str">
        <f>IF(A246="","",Tabelid!D235)</f>
        <v/>
      </c>
      <c r="B247" s="51" t="str">
        <f>IF(A247="","",SUM(B244:B246)+B252)</f>
        <v/>
      </c>
      <c r="AC247" s="23" t="str">
        <f t="shared" si="23"/>
        <v/>
      </c>
    </row>
    <row r="248" spans="1:29">
      <c r="A248" s="21" t="str">
        <f>IF(A247="","",Tabelid!D236)</f>
        <v/>
      </c>
      <c r="B248" s="51" t="str">
        <f>IF(A248="","",SUMIFS(Eksplikatsioon!G:G,Eksplikatsioon!A:A,AC248))</f>
        <v/>
      </c>
      <c r="AC248" s="23" t="str">
        <f>AC247</f>
        <v/>
      </c>
    </row>
    <row r="249" spans="1:29">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c r="A251" s="21" t="str">
        <f>IF(A250="","",Tabelid!D239)</f>
        <v/>
      </c>
      <c r="B251" s="51" t="str">
        <f>IF(A251="","",SUMIFS(Eksplikatsioon!F:F,Eksplikatsioon!A:A,AC251,Eksplikatsioon!C:C,Tabelid!E239))</f>
        <v/>
      </c>
      <c r="AC251" s="23" t="str">
        <f t="shared" si="23"/>
        <v/>
      </c>
    </row>
    <row r="252" spans="1:29">
      <c r="A252" s="21" t="str">
        <f>IF(A251="","",Tabelid!D240)</f>
        <v/>
      </c>
      <c r="B252" s="51" t="str">
        <f>IF(A252="","",SUMIFS(Eksplikatsioon!F:F,Eksplikatsioon!A:A,AC252,Eksplikatsioon!C:C,Tabelid!E240))</f>
        <v/>
      </c>
      <c r="AC252" s="23" t="str">
        <f t="shared" si="23"/>
        <v/>
      </c>
    </row>
    <row r="253" spans="1:29">
      <c r="A253" s="10" t="str">
        <f>IF(COUNTIF(Tabelid!G:G,TRUE)/10-Tabelid!H241&gt;0,MIN(Tabelid!F:F)+Tabelid!H241&amp;"."&amp;" Korrus","")</f>
        <v/>
      </c>
      <c r="AC253" s="23" t="str">
        <f>IFERROR(IF(FIND(".",A253)=3,LEFT(A253,2),LEFT(A253,1))*1,"")</f>
        <v/>
      </c>
    </row>
    <row r="254" spans="1:29">
      <c r="A254" s="21" t="str">
        <f>IF(A253="","",Tabelid!D242)</f>
        <v/>
      </c>
      <c r="B254" s="51" t="str">
        <f>IF(A254="","",SUMIFS(Eksplikatsioon!F:F,Eksplikatsioon!A:A,AC254,Eksplikatsioon!C:C,Tabelid!E242))</f>
        <v/>
      </c>
      <c r="AC254" s="23" t="str">
        <f>AC253</f>
        <v/>
      </c>
    </row>
    <row r="255" spans="1:29">
      <c r="A255" s="21" t="str">
        <f>IF(A254="","",Tabelid!D243)</f>
        <v/>
      </c>
      <c r="B255" s="51" t="str">
        <f>IF(A255="","",SUMIFS(Eksplikatsioon!F:F,Eksplikatsioon!A:A,AC255,Eksplikatsioon!C:C,Tabelid!E243))</f>
        <v/>
      </c>
      <c r="AC255" s="23" t="str">
        <f t="shared" ref="AC255:AC262" si="24">AC254</f>
        <v/>
      </c>
    </row>
    <row r="256" spans="1:29">
      <c r="A256" s="21" t="str">
        <f>IF(A255="","",Tabelid!D244)</f>
        <v/>
      </c>
      <c r="B256" s="51" t="str">
        <f>IF(A256="","",SUMIFS(Eksplikatsioon!F:F,Eksplikatsioon!A:A,AC256,Eksplikatsioon!C:C,Tabelid!E244))</f>
        <v/>
      </c>
      <c r="AC256" s="23" t="str">
        <f t="shared" si="24"/>
        <v/>
      </c>
    </row>
    <row r="257" spans="1:29">
      <c r="A257" s="21" t="str">
        <f>IF(A256="","",Tabelid!D245)</f>
        <v/>
      </c>
      <c r="B257" s="51" t="str">
        <f>IF(A257="","",SUM(B254:B256)+B262)</f>
        <v/>
      </c>
      <c r="AC257" s="23" t="str">
        <f t="shared" si="24"/>
        <v/>
      </c>
    </row>
    <row r="258" spans="1:29">
      <c r="A258" s="21" t="str">
        <f>IF(A257="","",Tabelid!D246)</f>
        <v/>
      </c>
      <c r="B258" s="51" t="str">
        <f>IF(A258="","",SUMIFS(Eksplikatsioon!G:G,Eksplikatsioon!A:A,AC258))</f>
        <v/>
      </c>
      <c r="AC258" s="23" t="str">
        <f>AC257</f>
        <v/>
      </c>
    </row>
    <row r="259" spans="1:29">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c r="A261" s="21" t="str">
        <f>IF(A260="","",Tabelid!D249)</f>
        <v/>
      </c>
      <c r="B261" s="51" t="str">
        <f>IF(A261="","",SUMIFS(Eksplikatsioon!F:F,Eksplikatsioon!A:A,AC261,Eksplikatsioon!C:C,Tabelid!E249))</f>
        <v/>
      </c>
      <c r="AC261" s="23" t="str">
        <f t="shared" si="24"/>
        <v/>
      </c>
    </row>
    <row r="262" spans="1:29">
      <c r="A262" s="21" t="str">
        <f>IF(A261="","",Tabelid!D250)</f>
        <v/>
      </c>
      <c r="B262" s="51" t="str">
        <f>IF(A262="","",SUMIFS(Eksplikatsioon!F:F,Eksplikatsioon!A:A,AC262,Eksplikatsioon!C:C,Tabelid!E250))</f>
        <v/>
      </c>
      <c r="AC262" s="23" t="str">
        <f t="shared" si="24"/>
        <v/>
      </c>
    </row>
    <row r="263" spans="1:29">
      <c r="A263" s="10" t="str">
        <f>IF(COUNTIF(Tabelid!G:G,TRUE)/10-Tabelid!H251&gt;0,MIN(Tabelid!F:F)+Tabelid!H251&amp;"."&amp;" Korrus","")</f>
        <v/>
      </c>
      <c r="AC263" s="23" t="str">
        <f>IFERROR(IF(FIND(".",A263)=3,LEFT(A263,2),LEFT(A263,1))*1,"")</f>
        <v/>
      </c>
    </row>
    <row r="264" spans="1:29">
      <c r="A264" s="21" t="str">
        <f>IF(A263="","",Tabelid!D252)</f>
        <v/>
      </c>
      <c r="B264" s="51" t="str">
        <f>IF(A264="","",SUMIFS(Eksplikatsioon!F:F,Eksplikatsioon!A:A,AC264,Eksplikatsioon!C:C,Tabelid!E252))</f>
        <v/>
      </c>
      <c r="AC264" s="23" t="str">
        <f>AC263</f>
        <v/>
      </c>
    </row>
    <row r="265" spans="1:29">
      <c r="A265" s="21" t="str">
        <f>IF(A264="","",Tabelid!D253)</f>
        <v/>
      </c>
      <c r="B265" s="51" t="str">
        <f>IF(A265="","",SUMIFS(Eksplikatsioon!F:F,Eksplikatsioon!A:A,AC265,Eksplikatsioon!C:C,Tabelid!E253))</f>
        <v/>
      </c>
      <c r="AC265" s="23" t="str">
        <f t="shared" ref="AC265:AC272" si="25">AC264</f>
        <v/>
      </c>
    </row>
    <row r="266" spans="1:29">
      <c r="A266" s="21" t="str">
        <f>IF(A265="","",Tabelid!D254)</f>
        <v/>
      </c>
      <c r="B266" s="51" t="str">
        <f>IF(A266="","",SUMIFS(Eksplikatsioon!F:F,Eksplikatsioon!A:A,AC266,Eksplikatsioon!C:C,Tabelid!E254))</f>
        <v/>
      </c>
      <c r="AC266" s="23" t="str">
        <f t="shared" si="25"/>
        <v/>
      </c>
    </row>
    <row r="267" spans="1:29">
      <c r="A267" s="21" t="str">
        <f>IF(A266="","",Tabelid!D255)</f>
        <v/>
      </c>
      <c r="B267" s="51" t="str">
        <f>IF(A267="","",SUM(B264:B266)+B272)</f>
        <v/>
      </c>
      <c r="AC267" s="23" t="str">
        <f t="shared" si="25"/>
        <v/>
      </c>
    </row>
    <row r="268" spans="1:29">
      <c r="A268" s="21" t="str">
        <f>IF(A267="","",Tabelid!D256)</f>
        <v/>
      </c>
      <c r="B268" s="51" t="str">
        <f>IF(A268="","",SUMIFS(Eksplikatsioon!G:G,Eksplikatsioon!A:A,AC268))</f>
        <v/>
      </c>
      <c r="AC268" s="23" t="str">
        <f>AC267</f>
        <v/>
      </c>
    </row>
    <row r="269" spans="1:29">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c r="A271" s="21" t="str">
        <f>IF(A270="","",Tabelid!D259)</f>
        <v/>
      </c>
      <c r="B271" s="51" t="str">
        <f>IF(A271="","",SUMIFS(Eksplikatsioon!F:F,Eksplikatsioon!A:A,AC271,Eksplikatsioon!C:C,Tabelid!E259))</f>
        <v/>
      </c>
      <c r="AC271" s="23" t="str">
        <f t="shared" si="25"/>
        <v/>
      </c>
    </row>
    <row r="272" spans="1:29">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25"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U18" sqref="U18"/>
    </sheetView>
  </sheetViews>
  <sheetFormatPr defaultColWidth="9.140625" defaultRowHeight="15" outlineLevelCol="2"/>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c r="A1" s="8" t="s">
        <v>18</v>
      </c>
      <c r="B1" s="13" t="str">
        <f>IF('Hoone üldandmed'!B2="","",'Hoone üldandmed'!B2)</f>
        <v>Paldiski mnt 81</v>
      </c>
      <c r="H1" s="35"/>
    </row>
    <row r="2" spans="1:37">
      <c r="O2" s="33" t="s">
        <v>47</v>
      </c>
      <c r="P2" s="33"/>
      <c r="Q2" s="33"/>
      <c r="R2" s="33"/>
      <c r="S2" s="33"/>
      <c r="T2" s="33"/>
      <c r="U2" s="33"/>
      <c r="V2" s="33"/>
      <c r="W2" s="33"/>
      <c r="X2" s="33"/>
      <c r="Y2" s="33"/>
      <c r="Z2" s="33"/>
      <c r="AA2" s="33"/>
      <c r="AB2" s="33"/>
      <c r="AC2" s="33"/>
      <c r="AD2" s="33"/>
      <c r="AE2" s="33"/>
      <c r="AF2" s="33"/>
      <c r="AG2" s="33"/>
    </row>
    <row r="3" spans="1:37" ht="43.5" customHeight="1">
      <c r="A3" s="16" t="s">
        <v>48</v>
      </c>
      <c r="B3" s="17" t="s">
        <v>49</v>
      </c>
      <c r="C3" s="16" t="s">
        <v>50</v>
      </c>
      <c r="D3" s="16" t="s">
        <v>51</v>
      </c>
      <c r="E3" s="16" t="s">
        <v>52</v>
      </c>
      <c r="F3" s="52" t="s">
        <v>53</v>
      </c>
      <c r="G3" s="52" t="s">
        <v>54</v>
      </c>
      <c r="H3" s="16" t="s">
        <v>55</v>
      </c>
      <c r="I3" s="16" t="s">
        <v>56</v>
      </c>
      <c r="J3" s="66" t="s">
        <v>57</v>
      </c>
      <c r="K3" s="16" t="s">
        <v>2</v>
      </c>
      <c r="L3" s="16" t="s">
        <v>3</v>
      </c>
      <c r="M3" s="16" t="s">
        <v>58</v>
      </c>
      <c r="N3" s="16"/>
      <c r="O3" s="30" t="str">
        <f ca="1">IF(INDIRECT("'Lepingu lisa'!R"&amp;COLUMN()-10&amp;"C49",FALSE)="","",INDIRECT("'Lepingu lisa'!R"&amp;COLUMN()-12&amp;"C49",FALSE))</f>
        <v>Terviseamet</v>
      </c>
      <c r="P3" s="30" t="str">
        <f t="shared" ref="P3:AG3" ca="1" si="0">IF(INDIRECT("'Lepingu lisa'!R"&amp;COLUMN()-10&amp;"C49",FALSE)="","",INDIRECT("'Lepingu lisa'!R"&amp;COLUMN()-12&amp;"C49",FALSE))</f>
        <v>Ravimiamet</v>
      </c>
      <c r="Q3" s="30" t="str">
        <f t="shared" ca="1" si="0"/>
        <v>Tervise Arengu Instituut</v>
      </c>
      <c r="R3" s="30" t="str">
        <f t="shared" ca="1" si="0"/>
        <v>Aktiivne vakantsus</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c r="A4" s="18" t="s">
        <v>23</v>
      </c>
      <c r="B4" s="19" t="s">
        <v>59</v>
      </c>
      <c r="C4" s="18" t="s">
        <v>60</v>
      </c>
      <c r="D4" s="18" t="s">
        <v>61</v>
      </c>
      <c r="E4" s="18" t="s">
        <v>62</v>
      </c>
      <c r="F4" s="53">
        <v>51.5</v>
      </c>
      <c r="G4" s="53"/>
      <c r="H4" s="18"/>
      <c r="I4" s="11" t="str">
        <f>LEFT(Tabel1[[#This Row],[Ruumi tüüp (TALO Tüüpruumide nimestik)]],2)</f>
        <v>55</v>
      </c>
      <c r="J4" s="22" t="s">
        <v>4</v>
      </c>
      <c r="K4" s="18" t="s">
        <v>10</v>
      </c>
      <c r="L4" s="11" t="str">
        <f>IFERROR(VLOOKUP(Tabel1[[#This Row],[Üürnik]],'Lepingu lisa'!$AW$3:$AX$22,2,FALSE),"")</f>
        <v>PALDISKI MNT _03</v>
      </c>
      <c r="M4" s="11" t="str">
        <f>IFERROR(VLOOKUP(Tabel1[[#This Row],[Jaotus]],Tabelid!L:M,2,FALSE),"")</f>
        <v>NONE</v>
      </c>
      <c r="N4" s="11"/>
      <c r="O4" s="34"/>
      <c r="P4" s="34"/>
      <c r="Q4" s="34"/>
      <c r="R4" s="34"/>
      <c r="S4" s="34"/>
      <c r="T4" s="34"/>
      <c r="U4" s="34"/>
      <c r="V4" s="34"/>
      <c r="W4" s="34"/>
      <c r="X4" s="34"/>
      <c r="Y4" s="34"/>
      <c r="Z4" s="34"/>
      <c r="AA4" s="34"/>
      <c r="AB4" s="34"/>
      <c r="AC4" s="34"/>
      <c r="AD4" s="34"/>
      <c r="AE4" s="34"/>
      <c r="AF4" s="34"/>
      <c r="AG4" s="34"/>
    </row>
    <row r="5" spans="1:37">
      <c r="A5" s="18" t="s">
        <v>23</v>
      </c>
      <c r="B5" s="19" t="s">
        <v>63</v>
      </c>
      <c r="C5" s="18" t="s">
        <v>64</v>
      </c>
      <c r="D5" s="18" t="s">
        <v>65</v>
      </c>
      <c r="E5" s="18" t="s">
        <v>66</v>
      </c>
      <c r="F5" s="53">
        <v>21.4</v>
      </c>
      <c r="G5" s="53"/>
      <c r="H5" s="18"/>
      <c r="I5" s="11" t="str">
        <f>LEFT(Tabel1[[#This Row],[Ruumi tüüp (TALO Tüüpruumide nimestik)]],2)</f>
        <v>94</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c r="A6" s="18" t="s">
        <v>23</v>
      </c>
      <c r="B6" s="19" t="s">
        <v>67</v>
      </c>
      <c r="C6" s="18" t="s">
        <v>64</v>
      </c>
      <c r="D6" s="18" t="s">
        <v>68</v>
      </c>
      <c r="E6" s="18" t="s">
        <v>69</v>
      </c>
      <c r="F6" s="53">
        <v>11.1</v>
      </c>
      <c r="G6" s="53"/>
      <c r="H6" s="18"/>
      <c r="I6" s="11" t="str">
        <f>LEFT(Tabel1[[#This Row],[Ruumi tüüp (TALO Tüüpruumide nimestik)]],2)</f>
        <v>99</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c r="A7" s="18" t="s">
        <v>23</v>
      </c>
      <c r="B7" s="19" t="s">
        <v>70</v>
      </c>
      <c r="C7" s="18" t="s">
        <v>64</v>
      </c>
      <c r="D7" s="18" t="s">
        <v>68</v>
      </c>
      <c r="E7" s="18" t="s">
        <v>69</v>
      </c>
      <c r="F7" s="53">
        <v>6</v>
      </c>
      <c r="G7" s="53"/>
      <c r="H7" s="18"/>
      <c r="I7" s="11" t="str">
        <f>LEFT(Tabel1[[#This Row],[Ruumi tüüp (TALO Tüüpruumide nimestik)]],2)</f>
        <v>99</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c r="A8" s="18" t="s">
        <v>71</v>
      </c>
      <c r="B8" s="19" t="s">
        <v>72</v>
      </c>
      <c r="C8" s="18" t="s">
        <v>73</v>
      </c>
      <c r="D8" s="18" t="s">
        <v>74</v>
      </c>
      <c r="E8" s="18" t="s">
        <v>75</v>
      </c>
      <c r="F8" s="53">
        <v>162</v>
      </c>
      <c r="G8" s="53"/>
      <c r="H8" s="18"/>
      <c r="I8" s="11" t="str">
        <f>LEFT(Tabel1[[#This Row],[Ruumi tüüp (TALO Tüüpruumide nimestik)]],2)</f>
        <v>98</v>
      </c>
      <c r="J8" s="22"/>
      <c r="K8" s="18"/>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c r="A9" s="18" t="s">
        <v>71</v>
      </c>
      <c r="B9" s="19" t="s">
        <v>76</v>
      </c>
      <c r="C9" s="18" t="s">
        <v>60</v>
      </c>
      <c r="D9" s="18" t="s">
        <v>77</v>
      </c>
      <c r="E9" s="18" t="s">
        <v>78</v>
      </c>
      <c r="F9" s="53">
        <v>39.299999999999997</v>
      </c>
      <c r="G9" s="53"/>
      <c r="H9" s="18"/>
      <c r="I9" s="11" t="str">
        <f>LEFT(Tabel1[[#This Row],[Ruumi tüüp (TALO Tüüpruumide nimestik)]],2)</f>
        <v>91</v>
      </c>
      <c r="J9" s="22" t="s">
        <v>6</v>
      </c>
      <c r="K9" s="18"/>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c r="A10" s="18" t="s">
        <v>71</v>
      </c>
      <c r="B10" s="19" t="s">
        <v>79</v>
      </c>
      <c r="C10" s="18" t="s">
        <v>80</v>
      </c>
      <c r="D10" s="18" t="s">
        <v>81</v>
      </c>
      <c r="E10" s="18" t="s">
        <v>82</v>
      </c>
      <c r="F10" s="53">
        <v>17.5</v>
      </c>
      <c r="G10" s="53"/>
      <c r="H10" s="18"/>
      <c r="I10" s="11" t="str">
        <f>LEFT(Tabel1[[#This Row],[Ruumi tüüp (TALO Tüüpruumide nimestik)]],2)</f>
        <v>92</v>
      </c>
      <c r="J10" s="22"/>
      <c r="K10" s="18"/>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c r="A11" s="18" t="s">
        <v>71</v>
      </c>
      <c r="B11" s="19" t="s">
        <v>83</v>
      </c>
      <c r="C11" s="18" t="s">
        <v>80</v>
      </c>
      <c r="D11" s="18" t="s">
        <v>81</v>
      </c>
      <c r="E11" s="18" t="s">
        <v>82</v>
      </c>
      <c r="F11" s="53">
        <v>17.5</v>
      </c>
      <c r="G11" s="53"/>
      <c r="H11" s="18"/>
      <c r="I11" s="11" t="str">
        <f>LEFT(Tabel1[[#This Row],[Ruumi tüüp (TALO Tüüpruumide nimestik)]],2)</f>
        <v>92</v>
      </c>
      <c r="J11" s="22"/>
      <c r="K11" s="18"/>
      <c r="L11" s="11" t="str">
        <f>IFERROR(VLOOKUP(Tabel1[[#This Row],[Üürnik]],'Lepingu lisa'!$AW$3:$AX$22,2,FALSE),"")</f>
        <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c r="A12" s="18" t="s">
        <v>71</v>
      </c>
      <c r="B12" s="19" t="s">
        <v>84</v>
      </c>
      <c r="C12" s="18" t="s">
        <v>60</v>
      </c>
      <c r="D12" s="18" t="s">
        <v>85</v>
      </c>
      <c r="E12" s="18" t="s">
        <v>86</v>
      </c>
      <c r="F12" s="53">
        <v>6.4</v>
      </c>
      <c r="G12" s="53"/>
      <c r="H12" s="18"/>
      <c r="I12" s="11" t="str">
        <f>LEFT(Tabel1[[#This Row],[Ruumi tüüp (TALO Tüüpruumide nimestik)]],2)</f>
        <v>83</v>
      </c>
      <c r="J12" s="22" t="s">
        <v>6</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c r="A13" s="18" t="s">
        <v>71</v>
      </c>
      <c r="B13" s="19" t="s">
        <v>87</v>
      </c>
      <c r="C13" s="18" t="s">
        <v>60</v>
      </c>
      <c r="D13" s="18" t="s">
        <v>88</v>
      </c>
      <c r="E13" s="18" t="s">
        <v>89</v>
      </c>
      <c r="F13" s="53">
        <v>14.8</v>
      </c>
      <c r="G13" s="53"/>
      <c r="H13" s="18"/>
      <c r="I13" s="11" t="str">
        <f>LEFT(Tabel1[[#This Row],[Ruumi tüüp (TALO Tüüpruumide nimestik)]],2)</f>
        <v>84</v>
      </c>
      <c r="J13" s="22" t="s">
        <v>4</v>
      </c>
      <c r="K13" s="18" t="s">
        <v>10</v>
      </c>
      <c r="L13" s="11" t="str">
        <f>IFERROR(VLOOKUP(Tabel1[[#This Row],[Üürnik]],'Lepingu lisa'!$AW$3:$AX$22,2,FALSE),"")</f>
        <v>PALDISKI MNT _03</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c r="A14" s="18" t="s">
        <v>71</v>
      </c>
      <c r="B14" s="19" t="s">
        <v>90</v>
      </c>
      <c r="C14" s="18" t="s">
        <v>60</v>
      </c>
      <c r="D14" s="18" t="s">
        <v>91</v>
      </c>
      <c r="E14" s="18" t="s">
        <v>92</v>
      </c>
      <c r="F14" s="53">
        <v>29.6</v>
      </c>
      <c r="G14" s="53"/>
      <c r="H14" s="18"/>
      <c r="I14" s="11" t="str">
        <f>LEFT(Tabel1[[#This Row],[Ruumi tüüp (TALO Tüüpruumide nimestik)]],2)</f>
        <v>21</v>
      </c>
      <c r="J14" s="22" t="s">
        <v>4</v>
      </c>
      <c r="K14" s="18" t="s">
        <v>10</v>
      </c>
      <c r="L14" s="11" t="str">
        <f>IFERROR(VLOOKUP(Tabel1[[#This Row],[Üürnik]],'Lepingu lisa'!$AW$3:$AX$22,2,FALSE),"")</f>
        <v>PALDISKI MNT _03</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c r="A15" s="18" t="s">
        <v>71</v>
      </c>
      <c r="B15" s="19" t="s">
        <v>93</v>
      </c>
      <c r="C15" s="18" t="s">
        <v>60</v>
      </c>
      <c r="D15" s="18" t="s">
        <v>91</v>
      </c>
      <c r="E15" s="18" t="s">
        <v>92</v>
      </c>
      <c r="F15" s="53">
        <v>10.6</v>
      </c>
      <c r="G15" s="53"/>
      <c r="H15" s="18"/>
      <c r="I15" s="11" t="str">
        <f>LEFT(Tabel1[[#This Row],[Ruumi tüüp (TALO Tüüpruumide nimestik)]],2)</f>
        <v>21</v>
      </c>
      <c r="J15" s="22" t="s">
        <v>4</v>
      </c>
      <c r="K15" s="18" t="s">
        <v>10</v>
      </c>
      <c r="L15" s="11" t="str">
        <f>IFERROR(VLOOKUP(Tabel1[[#This Row],[Üürnik]],'Lepingu lisa'!$AW$3:$AX$22,2,FALSE),"")</f>
        <v>PALDISKI MNT _03</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c r="A16" s="18" t="s">
        <v>71</v>
      </c>
      <c r="B16" s="19" t="s">
        <v>94</v>
      </c>
      <c r="C16" s="18" t="s">
        <v>60</v>
      </c>
      <c r="D16" s="18" t="s">
        <v>95</v>
      </c>
      <c r="E16" s="18" t="s">
        <v>96</v>
      </c>
      <c r="F16" s="53">
        <v>8.1999999999999993</v>
      </c>
      <c r="G16" s="53"/>
      <c r="H16" s="18"/>
      <c r="I16" s="11" t="str">
        <f>LEFT(Tabel1[[#This Row],[Ruumi tüüp (TALO Tüüpruumide nimestik)]],2)</f>
        <v>59</v>
      </c>
      <c r="J16" s="22" t="s">
        <v>4</v>
      </c>
      <c r="K16" s="18" t="s">
        <v>10</v>
      </c>
      <c r="L16" s="11" t="str">
        <f>IFERROR(VLOOKUP(Tabel1[[#This Row],[Üürnik]],'Lepingu lisa'!$AW$3:$AX$22,2,FALSE),"")</f>
        <v>PALDISKI MNT _03</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c r="A17" s="18" t="s">
        <v>71</v>
      </c>
      <c r="B17" s="19" t="s">
        <v>97</v>
      </c>
      <c r="C17" s="18" t="s">
        <v>60</v>
      </c>
      <c r="D17" s="18" t="s">
        <v>98</v>
      </c>
      <c r="E17" s="18" t="s">
        <v>78</v>
      </c>
      <c r="F17" s="53">
        <v>50.5</v>
      </c>
      <c r="G17" s="53"/>
      <c r="H17" s="18"/>
      <c r="I17" s="11" t="str">
        <f>LEFT(Tabel1[[#This Row],[Ruumi tüüp (TALO Tüüpruumide nimestik)]],2)</f>
        <v>91</v>
      </c>
      <c r="J17" s="22" t="s">
        <v>99</v>
      </c>
      <c r="K17" s="18"/>
      <c r="L17" s="11" t="str">
        <f>IFERROR(VLOOKUP(Tabel1[[#This Row],[Üürnik]],'Lepingu lisa'!$AW$3:$AX$22,2,FALSE),"")</f>
        <v/>
      </c>
      <c r="M17" s="11" t="str">
        <f>IFERROR(VLOOKUP(Tabel1[[#This Row],[Jaotus]],Tabelid!L:M,2,FALSE),"")</f>
        <v>FLOOR</v>
      </c>
      <c r="N17" s="11"/>
      <c r="O17" s="34"/>
      <c r="P17" s="34"/>
      <c r="Q17" s="34"/>
      <c r="R17" s="34"/>
      <c r="S17" s="34"/>
      <c r="T17" s="34"/>
      <c r="U17" s="34"/>
      <c r="V17" s="34"/>
      <c r="W17" s="34"/>
      <c r="X17" s="34"/>
      <c r="Y17" s="34"/>
      <c r="Z17" s="34"/>
      <c r="AA17" s="34"/>
      <c r="AB17" s="34"/>
      <c r="AC17" s="34"/>
      <c r="AD17" s="34"/>
      <c r="AE17" s="34"/>
      <c r="AF17" s="34"/>
      <c r="AG17" s="34"/>
    </row>
    <row r="18" spans="1:33">
      <c r="A18" s="18" t="s">
        <v>71</v>
      </c>
      <c r="B18" s="19" t="s">
        <v>100</v>
      </c>
      <c r="C18" s="18" t="s">
        <v>60</v>
      </c>
      <c r="D18" s="18" t="s">
        <v>95</v>
      </c>
      <c r="E18" s="18" t="s">
        <v>96</v>
      </c>
      <c r="F18" s="53">
        <v>77.5</v>
      </c>
      <c r="G18" s="53"/>
      <c r="H18" s="18"/>
      <c r="I18" s="11" t="str">
        <f>LEFT(Tabel1[[#This Row],[Ruumi tüüp (TALO Tüüpruumide nimestik)]],2)</f>
        <v>59</v>
      </c>
      <c r="J18" s="22" t="s">
        <v>4</v>
      </c>
      <c r="K18" s="18" t="s">
        <v>10</v>
      </c>
      <c r="L18" s="11" t="str">
        <f>IFERROR(VLOOKUP(Tabel1[[#This Row],[Üürnik]],'Lepingu lisa'!$AW$3:$AX$22,2,FALSE),"")</f>
        <v>PALDISKI MNT _03</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c r="A19" s="18" t="s">
        <v>71</v>
      </c>
      <c r="B19" s="19" t="s">
        <v>101</v>
      </c>
      <c r="C19" s="18" t="s">
        <v>60</v>
      </c>
      <c r="D19" s="18" t="s">
        <v>95</v>
      </c>
      <c r="E19" s="18" t="s">
        <v>96</v>
      </c>
      <c r="F19" s="53">
        <v>65.400000000000006</v>
      </c>
      <c r="G19" s="53"/>
      <c r="H19" s="18"/>
      <c r="I19" s="11" t="str">
        <f>LEFT(Tabel1[[#This Row],[Ruumi tüüp (TALO Tüüpruumide nimestik)]],2)</f>
        <v>59</v>
      </c>
      <c r="J19" s="22" t="s">
        <v>4</v>
      </c>
      <c r="K19" s="18" t="s">
        <v>14</v>
      </c>
      <c r="L19" s="11" t="str">
        <f>IFERROR(VLOOKUP(Tabel1[[#This Row],[Üürnik]],'Lepingu lisa'!$AW$3:$AX$22,2,FALSE),"")</f>
        <v>PALDISKIMNT81_03</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c r="A20" s="18" t="s">
        <v>71</v>
      </c>
      <c r="B20" s="19" t="s">
        <v>102</v>
      </c>
      <c r="C20" s="18" t="s">
        <v>60</v>
      </c>
      <c r="D20" s="18" t="s">
        <v>95</v>
      </c>
      <c r="E20" s="18" t="s">
        <v>96</v>
      </c>
      <c r="F20" s="53">
        <v>59.5</v>
      </c>
      <c r="G20" s="53"/>
      <c r="H20" s="18"/>
      <c r="I20" s="11" t="str">
        <f>LEFT(Tabel1[[#This Row],[Ruumi tüüp (TALO Tüüpruumide nimestik)]],2)</f>
        <v>59</v>
      </c>
      <c r="J20" s="22" t="s">
        <v>4</v>
      </c>
      <c r="K20" s="18" t="s">
        <v>10</v>
      </c>
      <c r="L20" s="11" t="str">
        <f>IFERROR(VLOOKUP(Tabel1[[#This Row],[Üürnik]],'Lepingu lisa'!$AW$3:$AX$22,2,FALSE),"")</f>
        <v>PALDISKI MNT _03</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c r="A21" s="18" t="s">
        <v>71</v>
      </c>
      <c r="B21" s="19" t="s">
        <v>103</v>
      </c>
      <c r="C21" s="18" t="s">
        <v>60</v>
      </c>
      <c r="D21" s="18" t="s">
        <v>95</v>
      </c>
      <c r="E21" s="18" t="s">
        <v>96</v>
      </c>
      <c r="F21" s="53">
        <v>46.2</v>
      </c>
      <c r="G21" s="53"/>
      <c r="H21" s="18"/>
      <c r="I21" s="11" t="str">
        <f>LEFT(Tabel1[[#This Row],[Ruumi tüüp (TALO Tüüpruumide nimestik)]],2)</f>
        <v>59</v>
      </c>
      <c r="J21" s="22" t="s">
        <v>4</v>
      </c>
      <c r="K21" s="18" t="s">
        <v>14</v>
      </c>
      <c r="L21" s="11" t="str">
        <f>IFERROR(VLOOKUP(Tabel1[[#This Row],[Üürnik]],'Lepingu lisa'!$AW$3:$AX$22,2,FALSE),"")</f>
        <v>PALDISKIMNT81_03</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c r="A22" s="18" t="s">
        <v>71</v>
      </c>
      <c r="B22" s="19" t="s">
        <v>104</v>
      </c>
      <c r="C22" s="18" t="s">
        <v>60</v>
      </c>
      <c r="D22" s="18" t="s">
        <v>95</v>
      </c>
      <c r="E22" s="18" t="s">
        <v>96</v>
      </c>
      <c r="F22" s="53">
        <v>28.7</v>
      </c>
      <c r="G22" s="53"/>
      <c r="H22" s="18"/>
      <c r="I22" s="11" t="str">
        <f>LEFT(Tabel1[[#This Row],[Ruumi tüüp (TALO Tüüpruumide nimestik)]],2)</f>
        <v>59</v>
      </c>
      <c r="J22" s="22" t="s">
        <v>4</v>
      </c>
      <c r="K22" s="18" t="s">
        <v>10</v>
      </c>
      <c r="L22" s="11" t="str">
        <f>IFERROR(VLOOKUP(Tabel1[[#This Row],[Üürnik]],'Lepingu lisa'!$AW$3:$AX$22,2,FALSE),"")</f>
        <v>PALDISKI MNT _03</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c r="A23" s="18" t="s">
        <v>71</v>
      </c>
      <c r="B23" s="19" t="s">
        <v>105</v>
      </c>
      <c r="C23" s="18" t="s">
        <v>60</v>
      </c>
      <c r="D23" s="18" t="s">
        <v>95</v>
      </c>
      <c r="E23" s="18" t="s">
        <v>96</v>
      </c>
      <c r="F23" s="53">
        <v>25.2</v>
      </c>
      <c r="G23" s="53"/>
      <c r="H23" s="18"/>
      <c r="I23" s="11" t="str">
        <f>LEFT(Tabel1[[#This Row],[Ruumi tüüp (TALO Tüüpruumide nimestik)]],2)</f>
        <v>59</v>
      </c>
      <c r="J23" s="22" t="s">
        <v>4</v>
      </c>
      <c r="K23" s="18" t="s">
        <v>10</v>
      </c>
      <c r="L23" s="11" t="str">
        <f>IFERROR(VLOOKUP(Tabel1[[#This Row],[Üürnik]],'Lepingu lisa'!$AW$3:$AX$22,2,FALSE),"")</f>
        <v>PALDISKI MNT _03</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c r="A24" s="18" t="s">
        <v>71</v>
      </c>
      <c r="B24" s="19" t="s">
        <v>106</v>
      </c>
      <c r="C24" s="18" t="s">
        <v>60</v>
      </c>
      <c r="D24" s="18" t="s">
        <v>88</v>
      </c>
      <c r="E24" s="18" t="s">
        <v>89</v>
      </c>
      <c r="F24" s="53">
        <v>10.8</v>
      </c>
      <c r="G24" s="53"/>
      <c r="H24" s="18"/>
      <c r="I24" s="11" t="str">
        <f>LEFT(Tabel1[[#This Row],[Ruumi tüüp (TALO Tüüpruumide nimestik)]],2)</f>
        <v>84</v>
      </c>
      <c r="J24" s="22" t="s">
        <v>99</v>
      </c>
      <c r="K24" s="18"/>
      <c r="L24" s="11" t="str">
        <f>IFERROR(VLOOKUP(Tabel1[[#This Row],[Üürnik]],'Lepingu lisa'!$AW$3:$AX$22,2,FALSE),"")</f>
        <v/>
      </c>
      <c r="M24" s="11" t="str">
        <f>IFERROR(VLOOKUP(Tabel1[[#This Row],[Jaotus]],Tabelid!L:M,2,FALSE),"")</f>
        <v>FLOOR</v>
      </c>
      <c r="N24" s="11"/>
      <c r="O24" s="34"/>
      <c r="P24" s="34"/>
      <c r="Q24" s="34"/>
      <c r="R24" s="34"/>
      <c r="S24" s="34"/>
      <c r="T24" s="34"/>
      <c r="U24" s="34"/>
      <c r="V24" s="34"/>
      <c r="W24" s="34"/>
      <c r="X24" s="34"/>
      <c r="Y24" s="34"/>
      <c r="Z24" s="34"/>
      <c r="AA24" s="34"/>
      <c r="AB24" s="34"/>
      <c r="AC24" s="34"/>
      <c r="AD24" s="34"/>
      <c r="AE24" s="34"/>
      <c r="AF24" s="34"/>
      <c r="AG24" s="34"/>
    </row>
    <row r="25" spans="1:33">
      <c r="A25" s="18" t="s">
        <v>71</v>
      </c>
      <c r="B25" s="19" t="s">
        <v>107</v>
      </c>
      <c r="C25" s="18" t="s">
        <v>64</v>
      </c>
      <c r="D25" s="18" t="s">
        <v>108</v>
      </c>
      <c r="E25" s="18" t="s">
        <v>109</v>
      </c>
      <c r="F25" s="53">
        <v>7.9</v>
      </c>
      <c r="G25" s="53"/>
      <c r="H25" s="18"/>
      <c r="I25" s="11" t="str">
        <f>LEFT(Tabel1[[#This Row],[Ruumi tüüp (TALO Tüüpruumide nimestik)]],2)</f>
        <v>97</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c r="A26" s="18" t="s">
        <v>71</v>
      </c>
      <c r="B26" s="19" t="s">
        <v>110</v>
      </c>
      <c r="C26" s="18" t="s">
        <v>60</v>
      </c>
      <c r="D26" s="18" t="s">
        <v>111</v>
      </c>
      <c r="E26" s="18" t="s">
        <v>112</v>
      </c>
      <c r="F26" s="53">
        <v>11.5</v>
      </c>
      <c r="G26" s="53"/>
      <c r="H26" s="18"/>
      <c r="I26" s="11" t="str">
        <f>LEFT(Tabel1[[#This Row],[Ruumi tüüp (TALO Tüüpruumide nimestik)]],2)</f>
        <v>71</v>
      </c>
      <c r="J26" s="22" t="s">
        <v>4</v>
      </c>
      <c r="K26" s="18" t="s">
        <v>10</v>
      </c>
      <c r="L26" s="11" t="str">
        <f>IFERROR(VLOOKUP(Tabel1[[#This Row],[Üürnik]],'Lepingu lisa'!$AW$3:$AX$22,2,FALSE),"")</f>
        <v>PALDISKI MNT _03</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c r="A27" s="18" t="s">
        <v>71</v>
      </c>
      <c r="B27" s="19" t="s">
        <v>113</v>
      </c>
      <c r="C27" s="18" t="s">
        <v>60</v>
      </c>
      <c r="D27" s="18" t="s">
        <v>114</v>
      </c>
      <c r="E27" s="18" t="s">
        <v>115</v>
      </c>
      <c r="F27" s="53">
        <v>4</v>
      </c>
      <c r="G27" s="53"/>
      <c r="H27" s="18"/>
      <c r="I27" s="11" t="str">
        <f>LEFT(Tabel1[[#This Row],[Ruumi tüüp (TALO Tüüpruumide nimestik)]],2)</f>
        <v>72</v>
      </c>
      <c r="J27" s="22" t="s">
        <v>4</v>
      </c>
      <c r="K27" s="18" t="s">
        <v>10</v>
      </c>
      <c r="L27" s="11" t="str">
        <f>IFERROR(VLOOKUP(Tabel1[[#This Row],[Üürnik]],'Lepingu lisa'!$AW$3:$AX$22,2,FALSE),"")</f>
        <v>PALDISKI MNT _03</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c r="A28" s="18" t="s">
        <v>71</v>
      </c>
      <c r="B28" s="19" t="s">
        <v>116</v>
      </c>
      <c r="C28" s="18" t="s">
        <v>80</v>
      </c>
      <c r="D28" s="18" t="s">
        <v>117</v>
      </c>
      <c r="E28" s="18" t="s">
        <v>82</v>
      </c>
      <c r="F28" s="53">
        <v>1.2</v>
      </c>
      <c r="G28" s="53"/>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c r="A29" s="18" t="s">
        <v>71</v>
      </c>
      <c r="B29" s="19" t="s">
        <v>118</v>
      </c>
      <c r="C29" s="18" t="s">
        <v>60</v>
      </c>
      <c r="D29" s="18" t="s">
        <v>111</v>
      </c>
      <c r="E29" s="18" t="s">
        <v>112</v>
      </c>
      <c r="F29" s="53">
        <v>4.4000000000000004</v>
      </c>
      <c r="G29" s="53"/>
      <c r="H29" s="18"/>
      <c r="I29" s="11" t="str">
        <f>LEFT(Tabel1[[#This Row],[Ruumi tüüp (TALO Tüüpruumide nimestik)]],2)</f>
        <v>71</v>
      </c>
      <c r="J29" s="22" t="s">
        <v>4</v>
      </c>
      <c r="K29" s="18" t="s">
        <v>10</v>
      </c>
      <c r="L29" s="11" t="str">
        <f>IFERROR(VLOOKUP(Tabel1[[#This Row],[Üürnik]],'Lepingu lisa'!$AW$3:$AX$22,2,FALSE),"")</f>
        <v>PALDISKI MNT _03</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c r="A30" s="18" t="s">
        <v>71</v>
      </c>
      <c r="B30" s="19" t="s">
        <v>119</v>
      </c>
      <c r="C30" s="18" t="s">
        <v>60</v>
      </c>
      <c r="D30" s="18" t="s">
        <v>98</v>
      </c>
      <c r="E30" s="18" t="s">
        <v>78</v>
      </c>
      <c r="F30" s="53">
        <v>59.4</v>
      </c>
      <c r="G30" s="53"/>
      <c r="H30" s="18"/>
      <c r="I30" s="11" t="str">
        <f>LEFT(Tabel1[[#This Row],[Ruumi tüüp (TALO Tüüpruumide nimestik)]],2)</f>
        <v>91</v>
      </c>
      <c r="J30" s="22" t="s">
        <v>99</v>
      </c>
      <c r="K30" s="18"/>
      <c r="L30" s="11" t="str">
        <f>IFERROR(VLOOKUP(Tabel1[[#This Row],[Üürnik]],'Lepingu lisa'!$AW$3:$AX$22,2,FALSE),"")</f>
        <v/>
      </c>
      <c r="M30" s="11" t="str">
        <f>IFERROR(VLOOKUP(Tabel1[[#This Row],[Jaotus]],Tabelid!L:M,2,FALSE),"")</f>
        <v>FLOOR</v>
      </c>
      <c r="N30" s="11"/>
      <c r="O30" s="34"/>
      <c r="P30" s="34"/>
      <c r="Q30" s="34"/>
      <c r="R30" s="34"/>
      <c r="S30" s="34"/>
      <c r="T30" s="34"/>
      <c r="U30" s="34"/>
      <c r="V30" s="34"/>
      <c r="W30" s="34"/>
      <c r="X30" s="34"/>
      <c r="Y30" s="34"/>
      <c r="Z30" s="34"/>
      <c r="AA30" s="34"/>
      <c r="AB30" s="34"/>
      <c r="AC30" s="34"/>
      <c r="AD30" s="34"/>
      <c r="AE30" s="34"/>
      <c r="AF30" s="34"/>
      <c r="AG30" s="34"/>
    </row>
    <row r="31" spans="1:33">
      <c r="A31" s="18" t="s">
        <v>71</v>
      </c>
      <c r="B31" s="19" t="s">
        <v>120</v>
      </c>
      <c r="C31" s="18" t="s">
        <v>60</v>
      </c>
      <c r="D31" s="18" t="s">
        <v>121</v>
      </c>
      <c r="E31" s="18" t="s">
        <v>78</v>
      </c>
      <c r="F31" s="53">
        <v>3.2</v>
      </c>
      <c r="G31" s="53"/>
      <c r="H31" s="18"/>
      <c r="I31" s="11" t="str">
        <f>LEFT(Tabel1[[#This Row],[Ruumi tüüp (TALO Tüüpruumide nimestik)]],2)</f>
        <v>91</v>
      </c>
      <c r="J31" s="22" t="s">
        <v>4</v>
      </c>
      <c r="K31" s="18" t="s">
        <v>10</v>
      </c>
      <c r="L31" s="11" t="str">
        <f>IFERROR(VLOOKUP(Tabel1[[#This Row],[Üürnik]],'Lepingu lisa'!$AW$3:$AX$22,2,FALSE),"")</f>
        <v>PALDISKI MNT _03</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c r="A32" s="18" t="s">
        <v>71</v>
      </c>
      <c r="B32" s="19" t="s">
        <v>122</v>
      </c>
      <c r="C32" s="18" t="s">
        <v>60</v>
      </c>
      <c r="D32" s="18" t="s">
        <v>111</v>
      </c>
      <c r="E32" s="18" t="s">
        <v>112</v>
      </c>
      <c r="F32" s="53">
        <v>9.6</v>
      </c>
      <c r="G32" s="53"/>
      <c r="H32" s="18"/>
      <c r="I32" s="11" t="str">
        <f>LEFT(Tabel1[[#This Row],[Ruumi tüüp (TALO Tüüpruumide nimestik)]],2)</f>
        <v>71</v>
      </c>
      <c r="J32" s="22" t="s">
        <v>4</v>
      </c>
      <c r="K32" s="18" t="s">
        <v>10</v>
      </c>
      <c r="L32" s="11" t="str">
        <f>IFERROR(VLOOKUP(Tabel1[[#This Row],[Üürnik]],'Lepingu lisa'!$AW$3:$AX$22,2,FALSE),"")</f>
        <v>PALDISKI MNT _03</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c r="A33" s="18" t="s">
        <v>71</v>
      </c>
      <c r="B33" s="19" t="s">
        <v>123</v>
      </c>
      <c r="C33" s="18" t="s">
        <v>60</v>
      </c>
      <c r="D33" s="18" t="s">
        <v>114</v>
      </c>
      <c r="E33" s="18" t="s">
        <v>115</v>
      </c>
      <c r="F33" s="53">
        <v>3.7</v>
      </c>
      <c r="G33" s="53"/>
      <c r="H33" s="18"/>
      <c r="I33" s="11" t="str">
        <f>LEFT(Tabel1[[#This Row],[Ruumi tüüp (TALO Tüüpruumide nimestik)]],2)</f>
        <v>72</v>
      </c>
      <c r="J33" s="22" t="s">
        <v>4</v>
      </c>
      <c r="K33" s="18" t="s">
        <v>10</v>
      </c>
      <c r="L33" s="11" t="str">
        <f>IFERROR(VLOOKUP(Tabel1[[#This Row],[Üürnik]],'Lepingu lisa'!$AW$3:$AX$22,2,FALSE),"")</f>
        <v>PALDISKI MNT _03</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c r="A34" s="18" t="s">
        <v>71</v>
      </c>
      <c r="B34" s="19" t="s">
        <v>124</v>
      </c>
      <c r="C34" s="18" t="s">
        <v>60</v>
      </c>
      <c r="D34" s="18" t="s">
        <v>125</v>
      </c>
      <c r="E34" s="18" t="s">
        <v>126</v>
      </c>
      <c r="F34" s="53">
        <v>2.4</v>
      </c>
      <c r="G34" s="53"/>
      <c r="H34" s="18"/>
      <c r="I34" s="11" t="str">
        <f>LEFT(Tabel1[[#This Row],[Ruumi tüüp (TALO Tüüpruumide nimestik)]],2)</f>
        <v>73</v>
      </c>
      <c r="J34" s="22" t="s">
        <v>4</v>
      </c>
      <c r="K34" s="18" t="s">
        <v>10</v>
      </c>
      <c r="L34" s="11" t="str">
        <f>IFERROR(VLOOKUP(Tabel1[[#This Row],[Üürnik]],'Lepingu lisa'!$AW$3:$AX$22,2,FALSE),"")</f>
        <v>PALDISKI MNT _03</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c r="A35" s="18" t="s">
        <v>71</v>
      </c>
      <c r="B35" s="19" t="s">
        <v>127</v>
      </c>
      <c r="C35" s="18" t="s">
        <v>60</v>
      </c>
      <c r="D35" s="18" t="s">
        <v>95</v>
      </c>
      <c r="E35" s="18" t="s">
        <v>96</v>
      </c>
      <c r="F35" s="53">
        <v>54.5</v>
      </c>
      <c r="G35" s="53"/>
      <c r="H35" s="18"/>
      <c r="I35" s="11" t="str">
        <f>LEFT(Tabel1[[#This Row],[Ruumi tüüp (TALO Tüüpruumide nimestik)]],2)</f>
        <v>59</v>
      </c>
      <c r="J35" s="22" t="s">
        <v>4</v>
      </c>
      <c r="K35" s="18" t="s">
        <v>10</v>
      </c>
      <c r="L35" s="11" t="str">
        <f>IFERROR(VLOOKUP(Tabel1[[#This Row],[Üürnik]],'Lepingu lisa'!$AW$3:$AX$22,2,FALSE),"")</f>
        <v>PALDISKI MNT _03</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c r="A36" s="18" t="s">
        <v>71</v>
      </c>
      <c r="B36" s="19" t="s">
        <v>128</v>
      </c>
      <c r="C36" s="18" t="s">
        <v>60</v>
      </c>
      <c r="D36" s="18" t="s">
        <v>98</v>
      </c>
      <c r="E36" s="18" t="s">
        <v>78</v>
      </c>
      <c r="F36" s="53">
        <v>15.3</v>
      </c>
      <c r="G36" s="53"/>
      <c r="H36" s="18"/>
      <c r="I36" s="11" t="str">
        <f>LEFT(Tabel1[[#This Row],[Ruumi tüüp (TALO Tüüpruumide nimestik)]],2)</f>
        <v>91</v>
      </c>
      <c r="J36" s="22" t="s">
        <v>99</v>
      </c>
      <c r="K36" s="18"/>
      <c r="L36" s="11" t="str">
        <f>IFERROR(VLOOKUP(Tabel1[[#This Row],[Üürnik]],'Lepingu lisa'!$AW$3:$AX$22,2,FALSE),"")</f>
        <v/>
      </c>
      <c r="M36" s="11" t="str">
        <f>IFERROR(VLOOKUP(Tabel1[[#This Row],[Jaotus]],Tabelid!L:M,2,FALSE),"")</f>
        <v>FLOOR</v>
      </c>
      <c r="N36" s="11"/>
      <c r="O36" s="34"/>
      <c r="P36" s="34"/>
      <c r="Q36" s="34"/>
      <c r="R36" s="34"/>
      <c r="S36" s="34"/>
      <c r="T36" s="34"/>
      <c r="U36" s="34"/>
      <c r="V36" s="34"/>
      <c r="W36" s="34"/>
      <c r="X36" s="34"/>
      <c r="Y36" s="34"/>
      <c r="Z36" s="34"/>
      <c r="AA36" s="34"/>
      <c r="AB36" s="34"/>
      <c r="AC36" s="34"/>
      <c r="AD36" s="34"/>
      <c r="AE36" s="34"/>
      <c r="AF36" s="34"/>
      <c r="AG36" s="34"/>
    </row>
    <row r="37" spans="1:33">
      <c r="A37" s="18" t="s">
        <v>71</v>
      </c>
      <c r="B37" s="19" t="s">
        <v>129</v>
      </c>
      <c r="C37" s="18" t="s">
        <v>60</v>
      </c>
      <c r="D37" s="18" t="s">
        <v>121</v>
      </c>
      <c r="E37" s="18" t="s">
        <v>78</v>
      </c>
      <c r="F37" s="53">
        <v>2.7</v>
      </c>
      <c r="G37" s="53"/>
      <c r="H37" s="18"/>
      <c r="I37" s="11" t="str">
        <f>LEFT(Tabel1[[#This Row],[Ruumi tüüp (TALO Tüüpruumide nimestik)]],2)</f>
        <v>91</v>
      </c>
      <c r="J37" s="22" t="s">
        <v>4</v>
      </c>
      <c r="K37" s="18" t="s">
        <v>10</v>
      </c>
      <c r="L37" s="11" t="str">
        <f>IFERROR(VLOOKUP(Tabel1[[#This Row],[Üürnik]],'Lepingu lisa'!$AW$3:$AX$22,2,FALSE),"")</f>
        <v>PALDISKI MNT _03</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c r="A38" s="18" t="s">
        <v>71</v>
      </c>
      <c r="B38" s="19" t="s">
        <v>130</v>
      </c>
      <c r="C38" s="18" t="s">
        <v>60</v>
      </c>
      <c r="D38" s="18" t="s">
        <v>95</v>
      </c>
      <c r="E38" s="18" t="s">
        <v>96</v>
      </c>
      <c r="F38" s="53">
        <v>8.9</v>
      </c>
      <c r="G38" s="53"/>
      <c r="H38" s="18"/>
      <c r="I38" s="11" t="str">
        <f>LEFT(Tabel1[[#This Row],[Ruumi tüüp (TALO Tüüpruumide nimestik)]],2)</f>
        <v>59</v>
      </c>
      <c r="J38" s="22" t="s">
        <v>4</v>
      </c>
      <c r="K38" s="18" t="s">
        <v>10</v>
      </c>
      <c r="L38" s="11" t="str">
        <f>IFERROR(VLOOKUP(Tabel1[[#This Row],[Üürnik]],'Lepingu lisa'!$AW$3:$AX$22,2,FALSE),"")</f>
        <v>PALDISKI MNT _03</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c r="A39" s="18" t="s">
        <v>71</v>
      </c>
      <c r="B39" s="19" t="s">
        <v>131</v>
      </c>
      <c r="C39" s="18" t="s">
        <v>60</v>
      </c>
      <c r="D39" s="18" t="s">
        <v>95</v>
      </c>
      <c r="E39" s="18" t="s">
        <v>96</v>
      </c>
      <c r="F39" s="53">
        <v>21.7</v>
      </c>
      <c r="G39" s="53"/>
      <c r="H39" s="18"/>
      <c r="I39" s="11" t="str">
        <f>LEFT(Tabel1[[#This Row],[Ruumi tüüp (TALO Tüüpruumide nimestik)]],2)</f>
        <v>59</v>
      </c>
      <c r="J39" s="22" t="s">
        <v>4</v>
      </c>
      <c r="K39" s="18" t="s">
        <v>10</v>
      </c>
      <c r="L39" s="11" t="str">
        <f>IFERROR(VLOOKUP(Tabel1[[#This Row],[Üürnik]],'Lepingu lisa'!$AW$3:$AX$22,2,FALSE),"")</f>
        <v>PALDISKI MNT _03</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c r="A40" s="18" t="s">
        <v>71</v>
      </c>
      <c r="B40" s="19" t="s">
        <v>132</v>
      </c>
      <c r="C40" s="18" t="s">
        <v>60</v>
      </c>
      <c r="D40" s="18" t="s">
        <v>91</v>
      </c>
      <c r="E40" s="18" t="s">
        <v>92</v>
      </c>
      <c r="F40" s="53">
        <v>10.5</v>
      </c>
      <c r="G40" s="53"/>
      <c r="H40" s="18"/>
      <c r="I40" s="11" t="str">
        <f>LEFT(Tabel1[[#This Row],[Ruumi tüüp (TALO Tüüpruumide nimestik)]],2)</f>
        <v>21</v>
      </c>
      <c r="J40" s="22" t="s">
        <v>4</v>
      </c>
      <c r="K40" s="18" t="s">
        <v>10</v>
      </c>
      <c r="L40" s="11" t="str">
        <f>IFERROR(VLOOKUP(Tabel1[[#This Row],[Üürnik]],'Lepingu lisa'!$AW$3:$AX$22,2,FALSE),"")</f>
        <v>PALDISKI MNT _03</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c r="A41" s="18" t="s">
        <v>71</v>
      </c>
      <c r="B41" s="19" t="s">
        <v>133</v>
      </c>
      <c r="C41" s="18" t="s">
        <v>60</v>
      </c>
      <c r="D41" s="18" t="s">
        <v>134</v>
      </c>
      <c r="E41" s="18" t="s">
        <v>92</v>
      </c>
      <c r="F41" s="53">
        <v>16.3</v>
      </c>
      <c r="G41" s="53"/>
      <c r="H41" s="18"/>
      <c r="I41" s="11" t="str">
        <f>LEFT(Tabel1[[#This Row],[Ruumi tüüp (TALO Tüüpruumide nimestik)]],2)</f>
        <v>21</v>
      </c>
      <c r="J41" s="22" t="s">
        <v>4</v>
      </c>
      <c r="K41" s="18" t="s">
        <v>10</v>
      </c>
      <c r="L41" s="11" t="str">
        <f>IFERROR(VLOOKUP(Tabel1[[#This Row],[Üürnik]],'Lepingu lisa'!$AW$3:$AX$22,2,FALSE),"")</f>
        <v>PALDISKI MNT _03</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c r="A42" s="18" t="s">
        <v>71</v>
      </c>
      <c r="B42" s="19" t="s">
        <v>135</v>
      </c>
      <c r="C42" s="18" t="s">
        <v>60</v>
      </c>
      <c r="D42" s="18" t="s">
        <v>91</v>
      </c>
      <c r="E42" s="18" t="s">
        <v>92</v>
      </c>
      <c r="F42" s="53">
        <v>13</v>
      </c>
      <c r="G42" s="53"/>
      <c r="H42" s="18"/>
      <c r="I42" s="11" t="str">
        <f>LEFT(Tabel1[[#This Row],[Ruumi tüüp (TALO Tüüpruumide nimestik)]],2)</f>
        <v>21</v>
      </c>
      <c r="J42" s="22" t="s">
        <v>4</v>
      </c>
      <c r="K42" s="18" t="s">
        <v>10</v>
      </c>
      <c r="L42" s="11" t="str">
        <f>IFERROR(VLOOKUP(Tabel1[[#This Row],[Üürnik]],'Lepingu lisa'!$AW$3:$AX$22,2,FALSE),"")</f>
        <v>PALDISKI MNT _03</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c r="A43" s="18" t="s">
        <v>71</v>
      </c>
      <c r="B43" s="19" t="s">
        <v>136</v>
      </c>
      <c r="C43" s="18" t="s">
        <v>60</v>
      </c>
      <c r="D43" s="18" t="s">
        <v>91</v>
      </c>
      <c r="E43" s="18" t="s">
        <v>92</v>
      </c>
      <c r="F43" s="53">
        <v>16.2</v>
      </c>
      <c r="G43" s="53"/>
      <c r="H43" s="18"/>
      <c r="I43" s="11" t="str">
        <f>LEFT(Tabel1[[#This Row],[Ruumi tüüp (TALO Tüüpruumide nimestik)]],2)</f>
        <v>21</v>
      </c>
      <c r="J43" s="22" t="s">
        <v>4</v>
      </c>
      <c r="K43" s="18" t="s">
        <v>10</v>
      </c>
      <c r="L43" s="11" t="str">
        <f>IFERROR(VLOOKUP(Tabel1[[#This Row],[Üürnik]],'Lepingu lisa'!$AW$3:$AX$22,2,FALSE),"")</f>
        <v>PALDISKI MNT _03</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c r="A44" s="18" t="s">
        <v>71</v>
      </c>
      <c r="B44" s="19" t="s">
        <v>137</v>
      </c>
      <c r="C44" s="18" t="s">
        <v>60</v>
      </c>
      <c r="D44" s="18" t="s">
        <v>91</v>
      </c>
      <c r="E44" s="18" t="s">
        <v>92</v>
      </c>
      <c r="F44" s="53">
        <v>29.4</v>
      </c>
      <c r="G44" s="53"/>
      <c r="H44" s="18"/>
      <c r="I44" s="11" t="str">
        <f>LEFT(Tabel1[[#This Row],[Ruumi tüüp (TALO Tüüpruumide nimestik)]],2)</f>
        <v>21</v>
      </c>
      <c r="J44" s="22" t="s">
        <v>4</v>
      </c>
      <c r="K44" s="18" t="s">
        <v>10</v>
      </c>
      <c r="L44" s="11" t="str">
        <f>IFERROR(VLOOKUP(Tabel1[[#This Row],[Üürnik]],'Lepingu lisa'!$AW$3:$AX$22,2,FALSE),"")</f>
        <v>PALDISKI MNT _03</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c r="A45" s="18" t="s">
        <v>71</v>
      </c>
      <c r="B45" s="19" t="s">
        <v>138</v>
      </c>
      <c r="C45" s="18" t="s">
        <v>60</v>
      </c>
      <c r="D45" s="18" t="s">
        <v>95</v>
      </c>
      <c r="E45" s="18" t="s">
        <v>96</v>
      </c>
      <c r="F45" s="53">
        <v>10.7</v>
      </c>
      <c r="G45" s="53"/>
      <c r="H45" s="18"/>
      <c r="I45" s="11" t="str">
        <f>LEFT(Tabel1[[#This Row],[Ruumi tüüp (TALO Tüüpruumide nimestik)]],2)</f>
        <v>59</v>
      </c>
      <c r="J45" s="22" t="s">
        <v>4</v>
      </c>
      <c r="K45" s="18" t="s">
        <v>10</v>
      </c>
      <c r="L45" s="11" t="str">
        <f>IFERROR(VLOOKUP(Tabel1[[#This Row],[Üürnik]],'Lepingu lisa'!$AW$3:$AX$22,2,FALSE),"")</f>
        <v>PALDISKI MNT _03</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c r="A46" s="18" t="s">
        <v>71</v>
      </c>
      <c r="B46" s="19" t="s">
        <v>139</v>
      </c>
      <c r="C46" s="18" t="s">
        <v>60</v>
      </c>
      <c r="D46" s="18" t="s">
        <v>140</v>
      </c>
      <c r="E46" s="18" t="s">
        <v>141</v>
      </c>
      <c r="F46" s="53">
        <v>174</v>
      </c>
      <c r="G46" s="53"/>
      <c r="H46" s="18"/>
      <c r="I46" s="11" t="str">
        <f>LEFT(Tabel1[[#This Row],[Ruumi tüüp (TALO Tüüpruumide nimestik)]],2)</f>
        <v>53</v>
      </c>
      <c r="J46" s="22" t="s">
        <v>4</v>
      </c>
      <c r="K46" s="18" t="s">
        <v>10</v>
      </c>
      <c r="L46" s="11" t="str">
        <f>IFERROR(VLOOKUP(Tabel1[[#This Row],[Üürnik]],'Lepingu lisa'!$AW$3:$AX$22,2,FALSE),"")</f>
        <v>PALDISKI MNT _03</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c r="A47" s="18" t="s">
        <v>71</v>
      </c>
      <c r="B47" s="19" t="s">
        <v>142</v>
      </c>
      <c r="C47" s="18" t="s">
        <v>60</v>
      </c>
      <c r="D47" s="18" t="s">
        <v>95</v>
      </c>
      <c r="E47" s="18" t="s">
        <v>96</v>
      </c>
      <c r="F47" s="53">
        <v>9.1999999999999993</v>
      </c>
      <c r="G47" s="53"/>
      <c r="H47" s="18"/>
      <c r="I47" s="11" t="str">
        <f>LEFT(Tabel1[[#This Row],[Ruumi tüüp (TALO Tüüpruumide nimestik)]],2)</f>
        <v>59</v>
      </c>
      <c r="J47" s="22" t="s">
        <v>4</v>
      </c>
      <c r="K47" s="18" t="s">
        <v>10</v>
      </c>
      <c r="L47" s="11" t="str">
        <f>IFERROR(VLOOKUP(Tabel1[[#This Row],[Üürnik]],'Lepingu lisa'!$AW$3:$AX$22,2,FALSE),"")</f>
        <v>PALDISKI MNT _03</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c r="A48" s="18" t="s">
        <v>71</v>
      </c>
      <c r="B48" s="19" t="s">
        <v>143</v>
      </c>
      <c r="C48" s="18" t="s">
        <v>60</v>
      </c>
      <c r="D48" s="18" t="s">
        <v>144</v>
      </c>
      <c r="E48" s="18" t="s">
        <v>145</v>
      </c>
      <c r="F48" s="53">
        <v>9.3000000000000007</v>
      </c>
      <c r="G48" s="53"/>
      <c r="H48" s="18"/>
      <c r="I48" s="11" t="str">
        <f>LEFT(Tabel1[[#This Row],[Ruumi tüüp (TALO Tüüpruumide nimestik)]],2)</f>
        <v>86</v>
      </c>
      <c r="J48" s="22" t="s">
        <v>4</v>
      </c>
      <c r="K48" s="18" t="s">
        <v>10</v>
      </c>
      <c r="L48" s="11" t="str">
        <f>IFERROR(VLOOKUP(Tabel1[[#This Row],[Üürnik]],'Lepingu lisa'!$AW$3:$AX$22,2,FALSE),"")</f>
        <v>PALDISKI MNT _03</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c r="A49" s="18" t="s">
        <v>71</v>
      </c>
      <c r="B49" s="19" t="s">
        <v>146</v>
      </c>
      <c r="C49" s="18" t="s">
        <v>60</v>
      </c>
      <c r="D49" s="18" t="s">
        <v>125</v>
      </c>
      <c r="E49" s="18" t="s">
        <v>126</v>
      </c>
      <c r="F49" s="53">
        <v>3.2</v>
      </c>
      <c r="G49" s="53"/>
      <c r="H49" s="18"/>
      <c r="I49" s="11" t="str">
        <f>LEFT(Tabel1[[#This Row],[Ruumi tüüp (TALO Tüüpruumide nimestik)]],2)</f>
        <v>73</v>
      </c>
      <c r="J49" s="22" t="s">
        <v>4</v>
      </c>
      <c r="K49" s="18" t="s">
        <v>10</v>
      </c>
      <c r="L49" s="11" t="str">
        <f>IFERROR(VLOOKUP(Tabel1[[#This Row],[Üürnik]],'Lepingu lisa'!$AW$3:$AX$22,2,FALSE),"")</f>
        <v>PALDISKI MNT _03</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c r="A50" s="18" t="s">
        <v>71</v>
      </c>
      <c r="B50" s="19" t="s">
        <v>147</v>
      </c>
      <c r="C50" s="18" t="s">
        <v>60</v>
      </c>
      <c r="D50" s="18" t="s">
        <v>98</v>
      </c>
      <c r="E50" s="18" t="s">
        <v>78</v>
      </c>
      <c r="F50" s="53">
        <v>17.7</v>
      </c>
      <c r="G50" s="53"/>
      <c r="H50" s="18"/>
      <c r="I50" s="11" t="str">
        <f>LEFT(Tabel1[[#This Row],[Ruumi tüüp (TALO Tüüpruumide nimestik)]],2)</f>
        <v>91</v>
      </c>
      <c r="J50" s="22" t="s">
        <v>4</v>
      </c>
      <c r="K50" s="18" t="s">
        <v>10</v>
      </c>
      <c r="L50" s="11" t="str">
        <f>IFERROR(VLOOKUP(Tabel1[[#This Row],[Üürnik]],'Lepingu lisa'!$AW$3:$AX$22,2,FALSE),"")</f>
        <v>PALDISKI MNT _03</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c r="A51" s="18" t="s">
        <v>71</v>
      </c>
      <c r="B51" s="19" t="s">
        <v>148</v>
      </c>
      <c r="C51" s="18" t="s">
        <v>60</v>
      </c>
      <c r="D51" s="18" t="s">
        <v>91</v>
      </c>
      <c r="E51" s="18" t="s">
        <v>92</v>
      </c>
      <c r="F51" s="53">
        <v>10.6</v>
      </c>
      <c r="G51" s="53"/>
      <c r="H51" s="18"/>
      <c r="I51" s="11" t="str">
        <f>LEFT(Tabel1[[#This Row],[Ruumi tüüp (TALO Tüüpruumide nimestik)]],2)</f>
        <v>21</v>
      </c>
      <c r="J51" s="22" t="s">
        <v>4</v>
      </c>
      <c r="K51" s="18" t="s">
        <v>10</v>
      </c>
      <c r="L51" s="11" t="str">
        <f>IFERROR(VLOOKUP(Tabel1[[#This Row],[Üürnik]],'Lepingu lisa'!$AW$3:$AX$22,2,FALSE),"")</f>
        <v>PALDISKI MNT _03</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c r="A52" s="18" t="s">
        <v>71</v>
      </c>
      <c r="B52" s="19" t="s">
        <v>149</v>
      </c>
      <c r="C52" s="18" t="s">
        <v>60</v>
      </c>
      <c r="D52" s="18" t="s">
        <v>88</v>
      </c>
      <c r="E52" s="18" t="s">
        <v>150</v>
      </c>
      <c r="F52" s="53">
        <v>32</v>
      </c>
      <c r="G52" s="53"/>
      <c r="H52" s="18"/>
      <c r="I52" s="11" t="str">
        <f>LEFT(Tabel1[[#This Row],[Ruumi tüüp (TALO Tüüpruumide nimestik)]],2)</f>
        <v>22</v>
      </c>
      <c r="J52" s="22" t="s">
        <v>4</v>
      </c>
      <c r="K52" s="18" t="s">
        <v>10</v>
      </c>
      <c r="L52" s="11" t="str">
        <f>IFERROR(VLOOKUP(Tabel1[[#This Row],[Üürnik]],'Lepingu lisa'!$AW$3:$AX$22,2,FALSE),"")</f>
        <v>PALDISKI MNT _03</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c r="A53" s="18" t="s">
        <v>71</v>
      </c>
      <c r="B53" s="19" t="s">
        <v>151</v>
      </c>
      <c r="C53" s="18" t="s">
        <v>60</v>
      </c>
      <c r="D53" s="18" t="s">
        <v>85</v>
      </c>
      <c r="E53" s="18" t="s">
        <v>86</v>
      </c>
      <c r="F53" s="53">
        <v>4.5</v>
      </c>
      <c r="G53" s="53"/>
      <c r="H53" s="18"/>
      <c r="I53" s="11" t="str">
        <f>LEFT(Tabel1[[#This Row],[Ruumi tüüp (TALO Tüüpruumide nimestik)]],2)</f>
        <v>83</v>
      </c>
      <c r="J53" s="22" t="s">
        <v>4</v>
      </c>
      <c r="K53" s="18" t="s">
        <v>10</v>
      </c>
      <c r="L53" s="11" t="str">
        <f>IFERROR(VLOOKUP(Tabel1[[#This Row],[Üürnik]],'Lepingu lisa'!$AW$3:$AX$22,2,FALSE),"")</f>
        <v>PALDISKI MNT _03</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c r="A54" s="18" t="s">
        <v>71</v>
      </c>
      <c r="B54" s="19" t="s">
        <v>152</v>
      </c>
      <c r="C54" s="18" t="s">
        <v>60</v>
      </c>
      <c r="D54" s="18" t="s">
        <v>88</v>
      </c>
      <c r="E54" s="18" t="s">
        <v>89</v>
      </c>
      <c r="F54" s="53">
        <v>13.6</v>
      </c>
      <c r="G54" s="53"/>
      <c r="H54" s="18"/>
      <c r="I54" s="11" t="str">
        <f>LEFT(Tabel1[[#This Row],[Ruumi tüüp (TALO Tüüpruumide nimestik)]],2)</f>
        <v>84</v>
      </c>
      <c r="J54" s="22" t="s">
        <v>4</v>
      </c>
      <c r="K54" s="18" t="s">
        <v>10</v>
      </c>
      <c r="L54" s="11" t="str">
        <f>IFERROR(VLOOKUP(Tabel1[[#This Row],[Üürnik]],'Lepingu lisa'!$AW$3:$AX$22,2,FALSE),"")</f>
        <v>PALDISKI MNT _03</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c r="A55" s="18" t="s">
        <v>71</v>
      </c>
      <c r="B55" s="19" t="s">
        <v>153</v>
      </c>
      <c r="C55" s="18" t="s">
        <v>60</v>
      </c>
      <c r="D55" s="18" t="s">
        <v>134</v>
      </c>
      <c r="E55" s="18" t="s">
        <v>92</v>
      </c>
      <c r="F55" s="53">
        <v>19.100000000000001</v>
      </c>
      <c r="G55" s="53"/>
      <c r="H55" s="18"/>
      <c r="I55" s="11" t="str">
        <f>LEFT(Tabel1[[#This Row],[Ruumi tüüp (TALO Tüüpruumide nimestik)]],2)</f>
        <v>21</v>
      </c>
      <c r="J55" s="22" t="s">
        <v>4</v>
      </c>
      <c r="K55" s="18" t="s">
        <v>10</v>
      </c>
      <c r="L55" s="11" t="str">
        <f>IFERROR(VLOOKUP(Tabel1[[#This Row],[Üürnik]],'Lepingu lisa'!$AW$3:$AX$22,2,FALSE),"")</f>
        <v>PALDISKI MNT _03</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c r="A56" s="18" t="s">
        <v>71</v>
      </c>
      <c r="B56" s="19" t="s">
        <v>154</v>
      </c>
      <c r="C56" s="18" t="s">
        <v>60</v>
      </c>
      <c r="D56" s="18" t="s">
        <v>91</v>
      </c>
      <c r="E56" s="18" t="s">
        <v>92</v>
      </c>
      <c r="F56" s="53">
        <v>4.5</v>
      </c>
      <c r="G56" s="53"/>
      <c r="H56" s="18"/>
      <c r="I56" s="11" t="str">
        <f>LEFT(Tabel1[[#This Row],[Ruumi tüüp (TALO Tüüpruumide nimestik)]],2)</f>
        <v>21</v>
      </c>
      <c r="J56" s="22" t="s">
        <v>6</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c r="A57" s="18" t="s">
        <v>71</v>
      </c>
      <c r="B57" s="19" t="s">
        <v>155</v>
      </c>
      <c r="C57" s="18" t="s">
        <v>60</v>
      </c>
      <c r="D57" s="18" t="s">
        <v>77</v>
      </c>
      <c r="E57" s="18" t="s">
        <v>78</v>
      </c>
      <c r="F57" s="53">
        <v>41.4</v>
      </c>
      <c r="G57" s="53"/>
      <c r="H57" s="18"/>
      <c r="I57" s="11" t="str">
        <f>LEFT(Tabel1[[#This Row],[Ruumi tüüp (TALO Tüüpruumide nimestik)]],2)</f>
        <v>91</v>
      </c>
      <c r="J57" s="22" t="s">
        <v>6</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c r="A58" s="18" t="s">
        <v>71</v>
      </c>
      <c r="B58" s="19" t="s">
        <v>156</v>
      </c>
      <c r="C58" s="18" t="s">
        <v>60</v>
      </c>
      <c r="D58" s="18" t="s">
        <v>125</v>
      </c>
      <c r="E58" s="18" t="s">
        <v>126</v>
      </c>
      <c r="F58" s="53">
        <v>6.1</v>
      </c>
      <c r="G58" s="53"/>
      <c r="H58" s="18"/>
      <c r="I58" s="11" t="str">
        <f>LEFT(Tabel1[[#This Row],[Ruumi tüüp (TALO Tüüpruumide nimestik)]],2)</f>
        <v>73</v>
      </c>
      <c r="J58" s="22" t="s">
        <v>6</v>
      </c>
      <c r="K58" s="18"/>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c r="A59" s="18" t="s">
        <v>71</v>
      </c>
      <c r="B59" s="19" t="s">
        <v>157</v>
      </c>
      <c r="C59" s="18" t="s">
        <v>60</v>
      </c>
      <c r="D59" s="18" t="s">
        <v>134</v>
      </c>
      <c r="E59" s="18" t="s">
        <v>92</v>
      </c>
      <c r="F59" s="53">
        <v>15.7</v>
      </c>
      <c r="G59" s="53"/>
      <c r="H59" s="18"/>
      <c r="I59" s="11" t="str">
        <f>LEFT(Tabel1[[#This Row],[Ruumi tüüp (TALO Tüüpruumide nimestik)]],2)</f>
        <v>21</v>
      </c>
      <c r="J59" s="22" t="s">
        <v>4</v>
      </c>
      <c r="K59" s="18" t="s">
        <v>10</v>
      </c>
      <c r="L59" s="11" t="str">
        <f>IFERROR(VLOOKUP(Tabel1[[#This Row],[Üürnik]],'Lepingu lisa'!$AW$3:$AX$22,2,FALSE),"")</f>
        <v>PALDISKI MNT _03</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c r="A60" s="18" t="s">
        <v>71</v>
      </c>
      <c r="B60" s="19" t="s">
        <v>158</v>
      </c>
      <c r="C60" s="18" t="s">
        <v>60</v>
      </c>
      <c r="D60" s="18" t="s">
        <v>134</v>
      </c>
      <c r="E60" s="18" t="s">
        <v>92</v>
      </c>
      <c r="F60" s="53">
        <v>15.5</v>
      </c>
      <c r="G60" s="53"/>
      <c r="H60" s="18"/>
      <c r="I60" s="11" t="str">
        <f>LEFT(Tabel1[[#This Row],[Ruumi tüüp (TALO Tüüpruumide nimestik)]],2)</f>
        <v>21</v>
      </c>
      <c r="J60" s="22" t="s">
        <v>4</v>
      </c>
      <c r="K60" s="18" t="s">
        <v>10</v>
      </c>
      <c r="L60" s="11" t="str">
        <f>IFERROR(VLOOKUP(Tabel1[[#This Row],[Üürnik]],'Lepingu lisa'!$AW$3:$AX$22,2,FALSE),"")</f>
        <v>PALDISKI MNT _03</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c r="A61" s="18" t="s">
        <v>71</v>
      </c>
      <c r="B61" s="19" t="s">
        <v>159</v>
      </c>
      <c r="C61" s="18" t="s">
        <v>60</v>
      </c>
      <c r="D61" s="18" t="s">
        <v>98</v>
      </c>
      <c r="E61" s="18" t="s">
        <v>78</v>
      </c>
      <c r="F61" s="53">
        <v>29.9</v>
      </c>
      <c r="G61" s="53"/>
      <c r="H61" s="18"/>
      <c r="I61" s="11" t="str">
        <f>LEFT(Tabel1[[#This Row],[Ruumi tüüp (TALO Tüüpruumide nimestik)]],2)</f>
        <v>91</v>
      </c>
      <c r="J61" s="22" t="s">
        <v>6</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c r="A62" s="18" t="s">
        <v>71</v>
      </c>
      <c r="B62" s="19" t="s">
        <v>160</v>
      </c>
      <c r="C62" s="18" t="s">
        <v>64</v>
      </c>
      <c r="D62" s="18" t="s">
        <v>161</v>
      </c>
      <c r="E62" s="18" t="s">
        <v>66</v>
      </c>
      <c r="F62" s="53">
        <v>42.9</v>
      </c>
      <c r="G62" s="53"/>
      <c r="H62" s="18"/>
      <c r="I62" s="11" t="str">
        <f>LEFT(Tabel1[[#This Row],[Ruumi tüüp (TALO Tüüpruumide nimestik)]],2)</f>
        <v>94</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c r="A63" s="18" t="s">
        <v>71</v>
      </c>
      <c r="B63" s="19" t="s">
        <v>162</v>
      </c>
      <c r="C63" s="18" t="s">
        <v>64</v>
      </c>
      <c r="D63" s="18" t="s">
        <v>68</v>
      </c>
      <c r="E63" s="18" t="s">
        <v>69</v>
      </c>
      <c r="F63" s="53">
        <v>21.4</v>
      </c>
      <c r="G63" s="53"/>
      <c r="H63" s="18"/>
      <c r="I63" s="11" t="str">
        <f>LEFT(Tabel1[[#This Row],[Ruumi tüüp (TALO Tüüpruumide nimestik)]],2)</f>
        <v>99</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c r="A64" s="18" t="s">
        <v>71</v>
      </c>
      <c r="B64" s="19" t="s">
        <v>163</v>
      </c>
      <c r="C64" s="18" t="s">
        <v>80</v>
      </c>
      <c r="D64" s="18" t="s">
        <v>164</v>
      </c>
      <c r="E64" s="18" t="s">
        <v>82</v>
      </c>
      <c r="F64" s="53">
        <v>3.3</v>
      </c>
      <c r="G64" s="53"/>
      <c r="H64" s="18"/>
      <c r="I64" s="11" t="str">
        <f>LEFT(Tabel1[[#This Row],[Ruumi tüüp (TALO Tüüpruumide nimestik)]],2)</f>
        <v>92</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c r="A65" s="18" t="s">
        <v>71</v>
      </c>
      <c r="B65" s="19" t="s">
        <v>165</v>
      </c>
      <c r="C65" s="18" t="s">
        <v>80</v>
      </c>
      <c r="D65" s="18" t="s">
        <v>164</v>
      </c>
      <c r="E65" s="18" t="s">
        <v>82</v>
      </c>
      <c r="F65" s="53">
        <v>3.2</v>
      </c>
      <c r="G65" s="53"/>
      <c r="H65" s="18"/>
      <c r="I65" s="11" t="str">
        <f>LEFT(Tabel1[[#This Row],[Ruumi tüüp (TALO Tüüpruumide nimestik)]],2)</f>
        <v>92</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c r="A66" s="18" t="s">
        <v>71</v>
      </c>
      <c r="B66" s="19" t="s">
        <v>166</v>
      </c>
      <c r="C66" s="18" t="s">
        <v>80</v>
      </c>
      <c r="D66" s="18" t="s">
        <v>117</v>
      </c>
      <c r="E66" s="18" t="s">
        <v>82</v>
      </c>
      <c r="F66" s="53">
        <v>0.6</v>
      </c>
      <c r="G66" s="53"/>
      <c r="H66" s="18"/>
      <c r="I66" s="11" t="str">
        <f>LEFT(Tabel1[[#This Row],[Ruumi tüüp (TALO Tüüpruumide nimestik)]],2)</f>
        <v>92</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c r="A67" s="18" t="s">
        <v>71</v>
      </c>
      <c r="B67" s="19" t="s">
        <v>167</v>
      </c>
      <c r="C67" s="18" t="s">
        <v>80</v>
      </c>
      <c r="D67" s="18" t="s">
        <v>117</v>
      </c>
      <c r="E67" s="18" t="s">
        <v>82</v>
      </c>
      <c r="F67" s="53">
        <v>0.7</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c r="A68" s="18" t="s">
        <v>168</v>
      </c>
      <c r="B68" s="19" t="s">
        <v>169</v>
      </c>
      <c r="C68" s="18" t="s">
        <v>80</v>
      </c>
      <c r="D68" s="18" t="s">
        <v>117</v>
      </c>
      <c r="E68" s="18" t="s">
        <v>82</v>
      </c>
      <c r="F68" s="53">
        <v>44.3</v>
      </c>
      <c r="G68" s="53"/>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c r="A69" s="18" t="s">
        <v>168</v>
      </c>
      <c r="B69" s="19" t="s">
        <v>170</v>
      </c>
      <c r="C69" s="18" t="s">
        <v>60</v>
      </c>
      <c r="D69" s="18" t="s">
        <v>77</v>
      </c>
      <c r="E69" s="18" t="s">
        <v>78</v>
      </c>
      <c r="F69" s="53">
        <v>19.100000000000001</v>
      </c>
      <c r="G69" s="53"/>
      <c r="H69" s="18"/>
      <c r="I69" s="11" t="str">
        <f>LEFT(Tabel1[[#This Row],[Ruumi tüüp (TALO Tüüpruumide nimestik)]],2)</f>
        <v>91</v>
      </c>
      <c r="J69" s="22" t="s">
        <v>4</v>
      </c>
      <c r="K69" s="18" t="s">
        <v>10</v>
      </c>
      <c r="L69" s="11" t="str">
        <f>IFERROR(VLOOKUP(Tabel1[[#This Row],[Üürnik]],'Lepingu lisa'!$AW$3:$AX$22,2,FALSE),"")</f>
        <v>PALDISKI MNT _03</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c r="A70" s="18" t="s">
        <v>168</v>
      </c>
      <c r="B70" s="19" t="s">
        <v>171</v>
      </c>
      <c r="C70" s="18" t="s">
        <v>80</v>
      </c>
      <c r="D70" s="18" t="s">
        <v>81</v>
      </c>
      <c r="E70" s="18" t="s">
        <v>82</v>
      </c>
      <c r="F70" s="53">
        <v>12.6</v>
      </c>
      <c r="G70" s="53"/>
      <c r="H70" s="18"/>
      <c r="I70" s="11" t="str">
        <f>LEFT(Tabel1[[#This Row],[Ruumi tüüp (TALO Tüüpruumide nimestik)]],2)</f>
        <v>92</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c r="A71" s="18" t="s">
        <v>168</v>
      </c>
      <c r="B71" s="19" t="s">
        <v>172</v>
      </c>
      <c r="C71" s="18" t="s">
        <v>80</v>
      </c>
      <c r="D71" s="18" t="s">
        <v>81</v>
      </c>
      <c r="E71" s="18" t="s">
        <v>82</v>
      </c>
      <c r="F71" s="53">
        <v>14.6</v>
      </c>
      <c r="G71" s="53"/>
      <c r="H71" s="18"/>
      <c r="I71" s="11" t="str">
        <f>LEFT(Tabel1[[#This Row],[Ruumi tüüp (TALO Tüüpruumide nimestik)]],2)</f>
        <v>92</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c r="A72" s="18" t="s">
        <v>168</v>
      </c>
      <c r="B72" s="19" t="s">
        <v>173</v>
      </c>
      <c r="C72" s="18" t="s">
        <v>80</v>
      </c>
      <c r="D72" s="18" t="s">
        <v>81</v>
      </c>
      <c r="E72" s="18" t="s">
        <v>82</v>
      </c>
      <c r="F72" s="53">
        <v>14.5</v>
      </c>
      <c r="G72" s="53"/>
      <c r="H72" s="18"/>
      <c r="I72" s="11" t="str">
        <f>LEFT(Tabel1[[#This Row],[Ruumi tüüp (TALO Tüüpruumide nimestik)]],2)</f>
        <v>92</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c r="A73" s="18" t="s">
        <v>168</v>
      </c>
      <c r="B73" s="19" t="s">
        <v>174</v>
      </c>
      <c r="C73" s="18" t="s">
        <v>60</v>
      </c>
      <c r="D73" s="18" t="s">
        <v>175</v>
      </c>
      <c r="E73" s="18" t="s">
        <v>176</v>
      </c>
      <c r="F73" s="53">
        <v>29</v>
      </c>
      <c r="G73" s="53"/>
      <c r="H73" s="18"/>
      <c r="I73" s="11" t="str">
        <f>LEFT(Tabel1[[#This Row],[Ruumi tüüp (TALO Tüüpruumide nimestik)]],2)</f>
        <v>36</v>
      </c>
      <c r="J73" s="22" t="s">
        <v>4</v>
      </c>
      <c r="K73" s="18" t="s">
        <v>10</v>
      </c>
      <c r="L73" s="11" t="str">
        <f>IFERROR(VLOOKUP(Tabel1[[#This Row],[Üürnik]],'Lepingu lisa'!$AW$3:$AX$22,2,FALSE),"")</f>
        <v>PALDISKI MNT _03</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c r="A74" s="18" t="s">
        <v>168</v>
      </c>
      <c r="B74" s="19" t="s">
        <v>177</v>
      </c>
      <c r="C74" s="18" t="s">
        <v>60</v>
      </c>
      <c r="D74" s="18" t="s">
        <v>98</v>
      </c>
      <c r="E74" s="18" t="s">
        <v>78</v>
      </c>
      <c r="F74" s="53">
        <v>58.5</v>
      </c>
      <c r="G74" s="53"/>
      <c r="H74" s="18"/>
      <c r="I74" s="11" t="str">
        <f>LEFT(Tabel1[[#This Row],[Ruumi tüüp (TALO Tüüpruumide nimestik)]],2)</f>
        <v>91</v>
      </c>
      <c r="J74" s="22" t="s">
        <v>4</v>
      </c>
      <c r="K74" s="18" t="s">
        <v>10</v>
      </c>
      <c r="L74" s="11" t="str">
        <f>IFERROR(VLOOKUP(Tabel1[[#This Row],[Üürnik]],'Lepingu lisa'!$AW$3:$AX$22,2,FALSE),"")</f>
        <v>PALDISKI MNT _03</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c r="A75" s="18" t="s">
        <v>168</v>
      </c>
      <c r="B75" s="19" t="s">
        <v>178</v>
      </c>
      <c r="C75" s="18" t="s">
        <v>60</v>
      </c>
      <c r="D75" s="18" t="s">
        <v>175</v>
      </c>
      <c r="E75" s="18" t="s">
        <v>176</v>
      </c>
      <c r="F75" s="53">
        <v>9.6</v>
      </c>
      <c r="G75" s="53"/>
      <c r="H75" s="18"/>
      <c r="I75" s="11" t="str">
        <f>LEFT(Tabel1[[#This Row],[Ruumi tüüp (TALO Tüüpruumide nimestik)]],2)</f>
        <v>36</v>
      </c>
      <c r="J75" s="22" t="s">
        <v>4</v>
      </c>
      <c r="K75" s="18" t="s">
        <v>10</v>
      </c>
      <c r="L75" s="11" t="str">
        <f>IFERROR(VLOOKUP(Tabel1[[#This Row],[Üürnik]],'Lepingu lisa'!$AW$3:$AX$22,2,FALSE),"")</f>
        <v>PALDISKI MNT _03</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c r="A76" s="18" t="s">
        <v>168</v>
      </c>
      <c r="B76" s="19" t="s">
        <v>179</v>
      </c>
      <c r="C76" s="18" t="s">
        <v>60</v>
      </c>
      <c r="D76" s="18" t="s">
        <v>175</v>
      </c>
      <c r="E76" s="18" t="s">
        <v>176</v>
      </c>
      <c r="F76" s="53">
        <v>15.7</v>
      </c>
      <c r="G76" s="53"/>
      <c r="H76" s="18"/>
      <c r="I76" s="11" t="str">
        <f>LEFT(Tabel1[[#This Row],[Ruumi tüüp (TALO Tüüpruumide nimestik)]],2)</f>
        <v>36</v>
      </c>
      <c r="J76" s="22" t="s">
        <v>4</v>
      </c>
      <c r="K76" s="18" t="s">
        <v>10</v>
      </c>
      <c r="L76" s="11" t="str">
        <f>IFERROR(VLOOKUP(Tabel1[[#This Row],[Üürnik]],'Lepingu lisa'!$AW$3:$AX$22,2,FALSE),"")</f>
        <v>PALDISKI MNT _03</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c r="A77" s="18" t="s">
        <v>168</v>
      </c>
      <c r="B77" s="19" t="s">
        <v>180</v>
      </c>
      <c r="C77" s="18" t="s">
        <v>60</v>
      </c>
      <c r="D77" s="18" t="s">
        <v>175</v>
      </c>
      <c r="E77" s="18" t="s">
        <v>176</v>
      </c>
      <c r="F77" s="53">
        <v>12.2</v>
      </c>
      <c r="G77" s="53"/>
      <c r="H77" s="18"/>
      <c r="I77" s="11" t="str">
        <f>LEFT(Tabel1[[#This Row],[Ruumi tüüp (TALO Tüüpruumide nimestik)]],2)</f>
        <v>36</v>
      </c>
      <c r="J77" s="22" t="s">
        <v>4</v>
      </c>
      <c r="K77" s="18" t="s">
        <v>10</v>
      </c>
      <c r="L77" s="11" t="str">
        <f>IFERROR(VLOOKUP(Tabel1[[#This Row],[Üürnik]],'Lepingu lisa'!$AW$3:$AX$22,2,FALSE),"")</f>
        <v>PALDISKI MNT _03</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c r="A78" s="18" t="s">
        <v>168</v>
      </c>
      <c r="B78" s="19" t="s">
        <v>181</v>
      </c>
      <c r="C78" s="18" t="s">
        <v>60</v>
      </c>
      <c r="D78" s="18" t="s">
        <v>175</v>
      </c>
      <c r="E78" s="18" t="s">
        <v>176</v>
      </c>
      <c r="F78" s="53">
        <v>21.3</v>
      </c>
      <c r="G78" s="53"/>
      <c r="H78" s="18"/>
      <c r="I78" s="11" t="str">
        <f>LEFT(Tabel1[[#This Row],[Ruumi tüüp (TALO Tüüpruumide nimestik)]],2)</f>
        <v>36</v>
      </c>
      <c r="J78" s="22" t="s">
        <v>4</v>
      </c>
      <c r="K78" s="18" t="s">
        <v>10</v>
      </c>
      <c r="L78" s="11" t="str">
        <f>IFERROR(VLOOKUP(Tabel1[[#This Row],[Üürnik]],'Lepingu lisa'!$AW$3:$AX$22,2,FALSE),"")</f>
        <v>PALDISKI MNT _03</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c r="A79" s="18" t="s">
        <v>168</v>
      </c>
      <c r="B79" s="19" t="s">
        <v>182</v>
      </c>
      <c r="C79" s="18" t="s">
        <v>60</v>
      </c>
      <c r="D79" s="18" t="s">
        <v>175</v>
      </c>
      <c r="E79" s="18" t="s">
        <v>176</v>
      </c>
      <c r="F79" s="53">
        <v>27.5</v>
      </c>
      <c r="G79" s="53"/>
      <c r="H79" s="18"/>
      <c r="I79" s="11" t="str">
        <f>LEFT(Tabel1[[#This Row],[Ruumi tüüp (TALO Tüüpruumide nimestik)]],2)</f>
        <v>36</v>
      </c>
      <c r="J79" s="22" t="s">
        <v>4</v>
      </c>
      <c r="K79" s="18" t="s">
        <v>10</v>
      </c>
      <c r="L79" s="11" t="str">
        <f>IFERROR(VLOOKUP(Tabel1[[#This Row],[Üürnik]],'Lepingu lisa'!$AW$3:$AX$22,2,FALSE),"")</f>
        <v>PALDISKI MNT _03</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c r="A80" s="18" t="s">
        <v>168</v>
      </c>
      <c r="B80" s="19" t="s">
        <v>183</v>
      </c>
      <c r="C80" s="18" t="s">
        <v>60</v>
      </c>
      <c r="D80" s="18" t="s">
        <v>175</v>
      </c>
      <c r="E80" s="18" t="s">
        <v>176</v>
      </c>
      <c r="F80" s="53">
        <v>15.7</v>
      </c>
      <c r="G80" s="53"/>
      <c r="H80" s="18"/>
      <c r="I80" s="11" t="str">
        <f>LEFT(Tabel1[[#This Row],[Ruumi tüüp (TALO Tüüpruumide nimestik)]],2)</f>
        <v>36</v>
      </c>
      <c r="J80" s="22" t="s">
        <v>4</v>
      </c>
      <c r="K80" s="18" t="s">
        <v>10</v>
      </c>
      <c r="L80" s="11" t="str">
        <f>IFERROR(VLOOKUP(Tabel1[[#This Row],[Üürnik]],'Lepingu lisa'!$AW$3:$AX$22,2,FALSE),"")</f>
        <v>PALDISKI MNT _03</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c r="A81" s="18" t="s">
        <v>168</v>
      </c>
      <c r="B81" s="19" t="s">
        <v>184</v>
      </c>
      <c r="C81" s="18" t="s">
        <v>60</v>
      </c>
      <c r="D81" s="18" t="s">
        <v>175</v>
      </c>
      <c r="E81" s="18" t="s">
        <v>176</v>
      </c>
      <c r="F81" s="53">
        <v>10.199999999999999</v>
      </c>
      <c r="G81" s="53"/>
      <c r="H81" s="18"/>
      <c r="I81" s="11" t="str">
        <f>LEFT(Tabel1[[#This Row],[Ruumi tüüp (TALO Tüüpruumide nimestik)]],2)</f>
        <v>36</v>
      </c>
      <c r="J81" s="22" t="s">
        <v>4</v>
      </c>
      <c r="K81" s="18" t="s">
        <v>10</v>
      </c>
      <c r="L81" s="11" t="str">
        <f>IFERROR(VLOOKUP(Tabel1[[#This Row],[Üürnik]],'Lepingu lisa'!$AW$3:$AX$22,2,FALSE),"")</f>
        <v>PALDISKI MNT _03</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c r="A82" s="18" t="s">
        <v>168</v>
      </c>
      <c r="B82" s="19" t="s">
        <v>185</v>
      </c>
      <c r="C82" s="18" t="s">
        <v>60</v>
      </c>
      <c r="D82" s="18" t="s">
        <v>175</v>
      </c>
      <c r="E82" s="18" t="s">
        <v>176</v>
      </c>
      <c r="F82" s="53">
        <v>18.100000000000001</v>
      </c>
      <c r="G82" s="53"/>
      <c r="H82" s="18"/>
      <c r="I82" s="11" t="str">
        <f>LEFT(Tabel1[[#This Row],[Ruumi tüüp (TALO Tüüpruumide nimestik)]],2)</f>
        <v>36</v>
      </c>
      <c r="J82" s="22" t="s">
        <v>4</v>
      </c>
      <c r="K82" s="18" t="s">
        <v>10</v>
      </c>
      <c r="L82" s="11" t="str">
        <f>IFERROR(VLOOKUP(Tabel1[[#This Row],[Üürnik]],'Lepingu lisa'!$AW$3:$AX$22,2,FALSE),"")</f>
        <v>PALDISKI MNT _03</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c r="A83" s="18" t="s">
        <v>168</v>
      </c>
      <c r="B83" s="19" t="s">
        <v>186</v>
      </c>
      <c r="C83" s="18" t="s">
        <v>60</v>
      </c>
      <c r="D83" s="18" t="s">
        <v>175</v>
      </c>
      <c r="E83" s="18" t="s">
        <v>176</v>
      </c>
      <c r="F83" s="53">
        <v>30.6</v>
      </c>
      <c r="G83" s="53"/>
      <c r="H83" s="18"/>
      <c r="I83" s="11" t="str">
        <f>LEFT(Tabel1[[#This Row],[Ruumi tüüp (TALO Tüüpruumide nimestik)]],2)</f>
        <v>36</v>
      </c>
      <c r="J83" s="22" t="s">
        <v>4</v>
      </c>
      <c r="K83" s="18" t="s">
        <v>10</v>
      </c>
      <c r="L83" s="11" t="str">
        <f>IFERROR(VLOOKUP(Tabel1[[#This Row],[Üürnik]],'Lepingu lisa'!$AW$3:$AX$22,2,FALSE),"")</f>
        <v>PALDISKI MNT _03</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c r="A84" s="18" t="s">
        <v>168</v>
      </c>
      <c r="B84" s="19" t="s">
        <v>187</v>
      </c>
      <c r="C84" s="18" t="s">
        <v>60</v>
      </c>
      <c r="D84" s="18" t="s">
        <v>175</v>
      </c>
      <c r="E84" s="18" t="s">
        <v>176</v>
      </c>
      <c r="F84" s="53">
        <v>20.100000000000001</v>
      </c>
      <c r="G84" s="53"/>
      <c r="H84" s="18"/>
      <c r="I84" s="11" t="str">
        <f>LEFT(Tabel1[[#This Row],[Ruumi tüüp (TALO Tüüpruumide nimestik)]],2)</f>
        <v>36</v>
      </c>
      <c r="J84" s="22" t="s">
        <v>4</v>
      </c>
      <c r="K84" s="18" t="s">
        <v>10</v>
      </c>
      <c r="L84" s="11" t="str">
        <f>IFERROR(VLOOKUP(Tabel1[[#This Row],[Üürnik]],'Lepingu lisa'!$AW$3:$AX$22,2,FALSE),"")</f>
        <v>PALDISKI MNT _03</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c r="A85" s="18" t="s">
        <v>168</v>
      </c>
      <c r="B85" s="19" t="s">
        <v>188</v>
      </c>
      <c r="C85" s="18" t="s">
        <v>60</v>
      </c>
      <c r="D85" s="18" t="s">
        <v>175</v>
      </c>
      <c r="E85" s="18" t="s">
        <v>176</v>
      </c>
      <c r="F85" s="53">
        <v>26</v>
      </c>
      <c r="G85" s="53"/>
      <c r="H85" s="18"/>
      <c r="I85" s="11" t="str">
        <f>LEFT(Tabel1[[#This Row],[Ruumi tüüp (TALO Tüüpruumide nimestik)]],2)</f>
        <v>36</v>
      </c>
      <c r="J85" s="22" t="s">
        <v>4</v>
      </c>
      <c r="K85" s="18" t="s">
        <v>10</v>
      </c>
      <c r="L85" s="11" t="str">
        <f>IFERROR(VLOOKUP(Tabel1[[#This Row],[Üürnik]],'Lepingu lisa'!$AW$3:$AX$22,2,FALSE),"")</f>
        <v>PALDISKI MNT _03</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c r="A86" s="18" t="s">
        <v>168</v>
      </c>
      <c r="B86" s="19" t="s">
        <v>189</v>
      </c>
      <c r="C86" s="18" t="s">
        <v>60</v>
      </c>
      <c r="D86" s="18" t="s">
        <v>95</v>
      </c>
      <c r="E86" s="18" t="s">
        <v>96</v>
      </c>
      <c r="F86" s="53">
        <v>9</v>
      </c>
      <c r="G86" s="53"/>
      <c r="H86" s="18"/>
      <c r="I86" s="11" t="str">
        <f>LEFT(Tabel1[[#This Row],[Ruumi tüüp (TALO Tüüpruumide nimestik)]],2)</f>
        <v>59</v>
      </c>
      <c r="J86" s="22" t="s">
        <v>4</v>
      </c>
      <c r="K86" s="18" t="s">
        <v>10</v>
      </c>
      <c r="L86" s="11" t="str">
        <f>IFERROR(VLOOKUP(Tabel1[[#This Row],[Üürnik]],'Lepingu lisa'!$AW$3:$AX$22,2,FALSE),"")</f>
        <v>PALDISKI MNT _03</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c r="A87" s="18" t="s">
        <v>168</v>
      </c>
      <c r="B87" s="19" t="s">
        <v>190</v>
      </c>
      <c r="C87" s="18" t="s">
        <v>60</v>
      </c>
      <c r="D87" s="18" t="s">
        <v>95</v>
      </c>
      <c r="E87" s="18" t="s">
        <v>96</v>
      </c>
      <c r="F87" s="53">
        <v>7.9</v>
      </c>
      <c r="G87" s="53"/>
      <c r="H87" s="18"/>
      <c r="I87" s="11" t="str">
        <f>LEFT(Tabel1[[#This Row],[Ruumi tüüp (TALO Tüüpruumide nimestik)]],2)</f>
        <v>59</v>
      </c>
      <c r="J87" s="22" t="s">
        <v>4</v>
      </c>
      <c r="K87" s="18" t="s">
        <v>10</v>
      </c>
      <c r="L87" s="11" t="str">
        <f>IFERROR(VLOOKUP(Tabel1[[#This Row],[Üürnik]],'Lepingu lisa'!$AW$3:$AX$22,2,FALSE),"")</f>
        <v>PALDISKI MNT _03</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c r="A88" s="18" t="s">
        <v>168</v>
      </c>
      <c r="B88" s="19" t="s">
        <v>191</v>
      </c>
      <c r="C88" s="18" t="s">
        <v>60</v>
      </c>
      <c r="D88" s="18" t="s">
        <v>95</v>
      </c>
      <c r="E88" s="18" t="s">
        <v>96</v>
      </c>
      <c r="F88" s="53">
        <v>9.4</v>
      </c>
      <c r="G88" s="53"/>
      <c r="H88" s="18"/>
      <c r="I88" s="11" t="str">
        <f>LEFT(Tabel1[[#This Row],[Ruumi tüüp (TALO Tüüpruumide nimestik)]],2)</f>
        <v>59</v>
      </c>
      <c r="J88" s="22" t="s">
        <v>4</v>
      </c>
      <c r="K88" s="18" t="s">
        <v>10</v>
      </c>
      <c r="L88" s="11" t="str">
        <f>IFERROR(VLOOKUP(Tabel1[[#This Row],[Üürnik]],'Lepingu lisa'!$AW$3:$AX$22,2,FALSE),"")</f>
        <v>PALDISKI MNT _03</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c r="A89" s="18" t="s">
        <v>168</v>
      </c>
      <c r="B89" s="19" t="s">
        <v>192</v>
      </c>
      <c r="C89" s="18" t="s">
        <v>60</v>
      </c>
      <c r="D89" s="18" t="s">
        <v>95</v>
      </c>
      <c r="E89" s="18" t="s">
        <v>96</v>
      </c>
      <c r="F89" s="53">
        <v>11.2</v>
      </c>
      <c r="G89" s="53"/>
      <c r="H89" s="18"/>
      <c r="I89" s="11" t="str">
        <f>LEFT(Tabel1[[#This Row],[Ruumi tüüp (TALO Tüüpruumide nimestik)]],2)</f>
        <v>59</v>
      </c>
      <c r="J89" s="22" t="s">
        <v>4</v>
      </c>
      <c r="K89" s="18" t="s">
        <v>10</v>
      </c>
      <c r="L89" s="11" t="str">
        <f>IFERROR(VLOOKUP(Tabel1[[#This Row],[Üürnik]],'Lepingu lisa'!$AW$3:$AX$22,2,FALSE),"")</f>
        <v>PALDISKI MNT _03</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c r="A90" s="18" t="s">
        <v>168</v>
      </c>
      <c r="B90" s="19" t="s">
        <v>193</v>
      </c>
      <c r="C90" s="18" t="s">
        <v>60</v>
      </c>
      <c r="D90" s="18" t="s">
        <v>125</v>
      </c>
      <c r="E90" s="18" t="s">
        <v>126</v>
      </c>
      <c r="F90" s="53">
        <v>2.8</v>
      </c>
      <c r="G90" s="53"/>
      <c r="H90" s="18"/>
      <c r="I90" s="11" t="str">
        <f>LEFT(Tabel1[[#This Row],[Ruumi tüüp (TALO Tüüpruumide nimestik)]],2)</f>
        <v>73</v>
      </c>
      <c r="J90" s="22" t="s">
        <v>4</v>
      </c>
      <c r="K90" s="18" t="s">
        <v>10</v>
      </c>
      <c r="L90" s="11" t="str">
        <f>IFERROR(VLOOKUP(Tabel1[[#This Row],[Üürnik]],'Lepingu lisa'!$AW$3:$AX$22,2,FALSE),"")</f>
        <v>PALDISKI MNT _03</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c r="A91" s="18" t="s">
        <v>168</v>
      </c>
      <c r="B91" s="19" t="s">
        <v>194</v>
      </c>
      <c r="C91" s="18" t="s">
        <v>60</v>
      </c>
      <c r="D91" s="18" t="s">
        <v>144</v>
      </c>
      <c r="E91" s="18" t="s">
        <v>145</v>
      </c>
      <c r="F91" s="53">
        <v>4.0999999999999996</v>
      </c>
      <c r="G91" s="53"/>
      <c r="H91" s="18"/>
      <c r="I91" s="11" t="str">
        <f>LEFT(Tabel1[[#This Row],[Ruumi tüüp (TALO Tüüpruumide nimestik)]],2)</f>
        <v>86</v>
      </c>
      <c r="J91" s="22" t="s">
        <v>4</v>
      </c>
      <c r="K91" s="18" t="s">
        <v>10</v>
      </c>
      <c r="L91" s="11" t="str">
        <f>IFERROR(VLOOKUP(Tabel1[[#This Row],[Üürnik]],'Lepingu lisa'!$AW$3:$AX$22,2,FALSE),"")</f>
        <v>PALDISKI MNT _03</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c r="A92" s="18" t="s">
        <v>168</v>
      </c>
      <c r="B92" s="19" t="s">
        <v>195</v>
      </c>
      <c r="C92" s="18" t="s">
        <v>60</v>
      </c>
      <c r="D92" s="18" t="s">
        <v>111</v>
      </c>
      <c r="E92" s="18" t="s">
        <v>112</v>
      </c>
      <c r="F92" s="53">
        <v>23.2</v>
      </c>
      <c r="G92" s="53"/>
      <c r="H92" s="18"/>
      <c r="I92" s="11" t="str">
        <f>LEFT(Tabel1[[#This Row],[Ruumi tüüp (TALO Tüüpruumide nimestik)]],2)</f>
        <v>71</v>
      </c>
      <c r="J92" s="22" t="s">
        <v>4</v>
      </c>
      <c r="K92" s="18" t="s">
        <v>10</v>
      </c>
      <c r="L92" s="11" t="str">
        <f>IFERROR(VLOOKUP(Tabel1[[#This Row],[Üürnik]],'Lepingu lisa'!$AW$3:$AX$22,2,FALSE),"")</f>
        <v>PALDISKI MNT _03</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c r="A93" s="18" t="s">
        <v>168</v>
      </c>
      <c r="B93" s="19" t="s">
        <v>196</v>
      </c>
      <c r="C93" s="18" t="s">
        <v>60</v>
      </c>
      <c r="D93" s="18" t="s">
        <v>125</v>
      </c>
      <c r="E93" s="18" t="s">
        <v>126</v>
      </c>
      <c r="F93" s="53">
        <v>2.4</v>
      </c>
      <c r="G93" s="53"/>
      <c r="H93" s="18"/>
      <c r="I93" s="11" t="str">
        <f>LEFT(Tabel1[[#This Row],[Ruumi tüüp (TALO Tüüpruumide nimestik)]],2)</f>
        <v>73</v>
      </c>
      <c r="J93" s="22" t="s">
        <v>4</v>
      </c>
      <c r="K93" s="18" t="s">
        <v>10</v>
      </c>
      <c r="L93" s="11" t="str">
        <f>IFERROR(VLOOKUP(Tabel1[[#This Row],[Üürnik]],'Lepingu lisa'!$AW$3:$AX$22,2,FALSE),"")</f>
        <v>PALDISKI MNT _03</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c r="A94" s="18" t="s">
        <v>168</v>
      </c>
      <c r="B94" s="19" t="s">
        <v>197</v>
      </c>
      <c r="C94" s="18" t="s">
        <v>60</v>
      </c>
      <c r="D94" s="18" t="s">
        <v>114</v>
      </c>
      <c r="E94" s="18" t="s">
        <v>115</v>
      </c>
      <c r="F94" s="53">
        <v>7.4</v>
      </c>
      <c r="G94" s="53"/>
      <c r="H94" s="18"/>
      <c r="I94" s="11" t="str">
        <f>LEFT(Tabel1[[#This Row],[Ruumi tüüp (TALO Tüüpruumide nimestik)]],2)</f>
        <v>72</v>
      </c>
      <c r="J94" s="22" t="s">
        <v>4</v>
      </c>
      <c r="K94" s="18" t="s">
        <v>10</v>
      </c>
      <c r="L94" s="11" t="str">
        <f>IFERROR(VLOOKUP(Tabel1[[#This Row],[Üürnik]],'Lepingu lisa'!$AW$3:$AX$22,2,FALSE),"")</f>
        <v>PALDISKI MNT _03</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c r="A95" s="18" t="s">
        <v>168</v>
      </c>
      <c r="B95" s="19" t="s">
        <v>198</v>
      </c>
      <c r="C95" s="18" t="s">
        <v>60</v>
      </c>
      <c r="D95" s="18" t="s">
        <v>91</v>
      </c>
      <c r="E95" s="18" t="s">
        <v>92</v>
      </c>
      <c r="F95" s="53">
        <v>26.8</v>
      </c>
      <c r="G95" s="53"/>
      <c r="H95" s="18"/>
      <c r="I95" s="11" t="str">
        <f>LEFT(Tabel1[[#This Row],[Ruumi tüüp (TALO Tüüpruumide nimestik)]],2)</f>
        <v>21</v>
      </c>
      <c r="J95" s="22" t="s">
        <v>4</v>
      </c>
      <c r="K95" s="18" t="s">
        <v>10</v>
      </c>
      <c r="L95" s="11" t="str">
        <f>IFERROR(VLOOKUP(Tabel1[[#This Row],[Üürnik]],'Lepingu lisa'!$AW$3:$AX$22,2,FALSE),"")</f>
        <v>PALDISKI MNT _03</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c r="A96" s="18" t="s">
        <v>168</v>
      </c>
      <c r="B96" s="19" t="s">
        <v>199</v>
      </c>
      <c r="C96" s="18" t="s">
        <v>60</v>
      </c>
      <c r="D96" s="18" t="s">
        <v>175</v>
      </c>
      <c r="E96" s="18" t="s">
        <v>176</v>
      </c>
      <c r="F96" s="53">
        <v>12.2</v>
      </c>
      <c r="G96" s="53"/>
      <c r="H96" s="18"/>
      <c r="I96" s="11" t="str">
        <f>LEFT(Tabel1[[#This Row],[Ruumi tüüp (TALO Tüüpruumide nimestik)]],2)</f>
        <v>36</v>
      </c>
      <c r="J96" s="22" t="s">
        <v>4</v>
      </c>
      <c r="K96" s="18" t="s">
        <v>10</v>
      </c>
      <c r="L96" s="11" t="str">
        <f>IFERROR(VLOOKUP(Tabel1[[#This Row],[Üürnik]],'Lepingu lisa'!$AW$3:$AX$22,2,FALSE),"")</f>
        <v>PALDISKI MNT _03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c r="A97" s="18" t="s">
        <v>168</v>
      </c>
      <c r="B97" s="19" t="s">
        <v>200</v>
      </c>
      <c r="C97" s="18" t="s">
        <v>60</v>
      </c>
      <c r="D97" s="18" t="s">
        <v>134</v>
      </c>
      <c r="E97" s="18" t="s">
        <v>92</v>
      </c>
      <c r="F97" s="53">
        <v>10.4</v>
      </c>
      <c r="G97" s="53"/>
      <c r="H97" s="18"/>
      <c r="I97" s="11" t="str">
        <f>LEFT(Tabel1[[#This Row],[Ruumi tüüp (TALO Tüüpruumide nimestik)]],2)</f>
        <v>21</v>
      </c>
      <c r="J97" s="22" t="s">
        <v>4</v>
      </c>
      <c r="K97" s="18" t="s">
        <v>10</v>
      </c>
      <c r="L97" s="11" t="str">
        <f>IFERROR(VLOOKUP(Tabel1[[#This Row],[Üürnik]],'Lepingu lisa'!$AW$3:$AX$22,2,FALSE),"")</f>
        <v>PALDISKI MNT _03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c r="A98" s="18" t="s">
        <v>168</v>
      </c>
      <c r="B98" s="19" t="s">
        <v>201</v>
      </c>
      <c r="C98" s="18" t="s">
        <v>60</v>
      </c>
      <c r="D98" s="18" t="s">
        <v>175</v>
      </c>
      <c r="E98" s="18" t="s">
        <v>176</v>
      </c>
      <c r="F98" s="53">
        <v>12.5</v>
      </c>
      <c r="G98" s="53"/>
      <c r="H98" s="18"/>
      <c r="I98" s="11" t="str">
        <f>LEFT(Tabel1[[#This Row],[Ruumi tüüp (TALO Tüüpruumide nimestik)]],2)</f>
        <v>36</v>
      </c>
      <c r="J98" s="22" t="s">
        <v>4</v>
      </c>
      <c r="K98" s="18" t="s">
        <v>10</v>
      </c>
      <c r="L98" s="11" t="str">
        <f>IFERROR(VLOOKUP(Tabel1[[#This Row],[Üürnik]],'Lepingu lisa'!$AW$3:$AX$22,2,FALSE),"")</f>
        <v>PALDISKI MNT _03</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c r="A99" s="18" t="s">
        <v>168</v>
      </c>
      <c r="B99" s="19" t="s">
        <v>202</v>
      </c>
      <c r="C99" s="18" t="s">
        <v>60</v>
      </c>
      <c r="D99" s="18" t="s">
        <v>175</v>
      </c>
      <c r="E99" s="18" t="s">
        <v>176</v>
      </c>
      <c r="F99" s="53">
        <v>19.5</v>
      </c>
      <c r="G99" s="53"/>
      <c r="H99" s="18"/>
      <c r="I99" s="11" t="str">
        <f>LEFT(Tabel1[[#This Row],[Ruumi tüüp (TALO Tüüpruumide nimestik)]],2)</f>
        <v>36</v>
      </c>
      <c r="J99" s="22" t="s">
        <v>4</v>
      </c>
      <c r="K99" s="18" t="s">
        <v>10</v>
      </c>
      <c r="L99" s="11" t="str">
        <f>IFERROR(VLOOKUP(Tabel1[[#This Row],[Üürnik]],'Lepingu lisa'!$AW$3:$AX$22,2,FALSE),"")</f>
        <v>PALDISKI MNT _03</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c r="A100" s="18" t="s">
        <v>168</v>
      </c>
      <c r="B100" s="19" t="s">
        <v>203</v>
      </c>
      <c r="C100" s="18" t="s">
        <v>60</v>
      </c>
      <c r="D100" s="18" t="s">
        <v>175</v>
      </c>
      <c r="E100" s="18" t="s">
        <v>176</v>
      </c>
      <c r="F100" s="53">
        <v>31</v>
      </c>
      <c r="G100" s="53"/>
      <c r="H100" s="18"/>
      <c r="I100" s="11" t="str">
        <f>LEFT(Tabel1[[#This Row],[Ruumi tüüp (TALO Tüüpruumide nimestik)]],2)</f>
        <v>36</v>
      </c>
      <c r="J100" s="22" t="s">
        <v>4</v>
      </c>
      <c r="K100" s="18" t="s">
        <v>10</v>
      </c>
      <c r="L100" s="11" t="str">
        <f>IFERROR(VLOOKUP(Tabel1[[#This Row],[Üürnik]],'Lepingu lisa'!$AW$3:$AX$22,2,FALSE),"")</f>
        <v>PALDISKI MNT _03</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c r="A101" s="18" t="s">
        <v>168</v>
      </c>
      <c r="B101" s="19" t="s">
        <v>204</v>
      </c>
      <c r="C101" s="18" t="s">
        <v>60</v>
      </c>
      <c r="D101" s="18" t="s">
        <v>175</v>
      </c>
      <c r="E101" s="18" t="s">
        <v>176</v>
      </c>
      <c r="F101" s="53">
        <v>16.5</v>
      </c>
      <c r="G101" s="53"/>
      <c r="H101" s="18"/>
      <c r="I101" s="11" t="str">
        <f>LEFT(Tabel1[[#This Row],[Ruumi tüüp (TALO Tüüpruumide nimestik)]],2)</f>
        <v>36</v>
      </c>
      <c r="J101" s="22" t="s">
        <v>4</v>
      </c>
      <c r="K101" s="18" t="s">
        <v>10</v>
      </c>
      <c r="L101" s="11" t="str">
        <f>IFERROR(VLOOKUP(Tabel1[[#This Row],[Üürnik]],'Lepingu lisa'!$AW$3:$AX$22,2,FALSE),"")</f>
        <v>PALDISKI MNT _03</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c r="A102" s="18" t="s">
        <v>168</v>
      </c>
      <c r="B102" s="19" t="s">
        <v>205</v>
      </c>
      <c r="C102" s="18" t="s">
        <v>60</v>
      </c>
      <c r="D102" s="18" t="s">
        <v>175</v>
      </c>
      <c r="E102" s="18" t="s">
        <v>176</v>
      </c>
      <c r="F102" s="53">
        <v>14.4</v>
      </c>
      <c r="G102" s="53"/>
      <c r="H102" s="18"/>
      <c r="I102" s="11" t="str">
        <f>LEFT(Tabel1[[#This Row],[Ruumi tüüp (TALO Tüüpruumide nimestik)]],2)</f>
        <v>36</v>
      </c>
      <c r="J102" s="22" t="s">
        <v>4</v>
      </c>
      <c r="K102" s="18" t="s">
        <v>10</v>
      </c>
      <c r="L102" s="11" t="str">
        <f>IFERROR(VLOOKUP(Tabel1[[#This Row],[Üürnik]],'Lepingu lisa'!$AW$3:$AX$22,2,FALSE),"")</f>
        <v>PALDISKI MNT _03</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c r="A103" s="18" t="s">
        <v>168</v>
      </c>
      <c r="B103" s="19" t="s">
        <v>206</v>
      </c>
      <c r="C103" s="18" t="s">
        <v>60</v>
      </c>
      <c r="D103" s="18" t="s">
        <v>175</v>
      </c>
      <c r="E103" s="18" t="s">
        <v>176</v>
      </c>
      <c r="F103" s="53">
        <v>18</v>
      </c>
      <c r="G103" s="53"/>
      <c r="H103" s="18"/>
      <c r="I103" s="11" t="str">
        <f>LEFT(Tabel1[[#This Row],[Ruumi tüüp (TALO Tüüpruumide nimestik)]],2)</f>
        <v>36</v>
      </c>
      <c r="J103" s="22" t="s">
        <v>4</v>
      </c>
      <c r="K103" s="18" t="s">
        <v>10</v>
      </c>
      <c r="L103" s="11" t="str">
        <f>IFERROR(VLOOKUP(Tabel1[[#This Row],[Üürnik]],'Lepingu lisa'!$AW$3:$AX$22,2,FALSE),"")</f>
        <v>PALDISKI MNT _03</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c r="A104" s="18" t="s">
        <v>168</v>
      </c>
      <c r="B104" s="19" t="s">
        <v>207</v>
      </c>
      <c r="C104" s="18" t="s">
        <v>60</v>
      </c>
      <c r="D104" s="18" t="s">
        <v>175</v>
      </c>
      <c r="E104" s="18" t="s">
        <v>176</v>
      </c>
      <c r="F104" s="53">
        <v>35.1</v>
      </c>
      <c r="G104" s="53"/>
      <c r="H104" s="18"/>
      <c r="I104" s="11" t="str">
        <f>LEFT(Tabel1[[#This Row],[Ruumi tüüp (TALO Tüüpruumide nimestik)]],2)</f>
        <v>36</v>
      </c>
      <c r="J104" s="22" t="s">
        <v>4</v>
      </c>
      <c r="K104" s="18" t="s">
        <v>10</v>
      </c>
      <c r="L104" s="11" t="str">
        <f>IFERROR(VLOOKUP(Tabel1[[#This Row],[Üürnik]],'Lepingu lisa'!$AW$3:$AX$22,2,FALSE),"")</f>
        <v>PALDISKI MNT _03</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c r="A105" s="18" t="s">
        <v>168</v>
      </c>
      <c r="B105" s="19" t="s">
        <v>208</v>
      </c>
      <c r="C105" s="18" t="s">
        <v>60</v>
      </c>
      <c r="D105" s="18" t="s">
        <v>175</v>
      </c>
      <c r="E105" s="18" t="s">
        <v>176</v>
      </c>
      <c r="F105" s="53">
        <v>9.1999999999999993</v>
      </c>
      <c r="G105" s="53"/>
      <c r="H105" s="18"/>
      <c r="I105" s="11" t="str">
        <f>LEFT(Tabel1[[#This Row],[Ruumi tüüp (TALO Tüüpruumide nimestik)]],2)</f>
        <v>36</v>
      </c>
      <c r="J105" s="22" t="s">
        <v>4</v>
      </c>
      <c r="K105" s="18" t="s">
        <v>10</v>
      </c>
      <c r="L105" s="11" t="str">
        <f>IFERROR(VLOOKUP(Tabel1[[#This Row],[Üürnik]],'Lepingu lisa'!$AW$3:$AX$22,2,FALSE),"")</f>
        <v>PALDISKI MNT _03</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c r="A106" s="18" t="s">
        <v>168</v>
      </c>
      <c r="B106" s="19" t="s">
        <v>209</v>
      </c>
      <c r="C106" s="18" t="s">
        <v>60</v>
      </c>
      <c r="D106" s="18" t="s">
        <v>175</v>
      </c>
      <c r="E106" s="18" t="s">
        <v>176</v>
      </c>
      <c r="F106" s="53">
        <v>18.600000000000001</v>
      </c>
      <c r="G106" s="53"/>
      <c r="H106" s="18"/>
      <c r="I106" s="11" t="str">
        <f>LEFT(Tabel1[[#This Row],[Ruumi tüüp (TALO Tüüpruumide nimestik)]],2)</f>
        <v>36</v>
      </c>
      <c r="J106" s="22" t="s">
        <v>4</v>
      </c>
      <c r="K106" s="18" t="s">
        <v>10</v>
      </c>
      <c r="L106" s="11" t="str">
        <f>IFERROR(VLOOKUP(Tabel1[[#This Row],[Üürnik]],'Lepingu lisa'!$AW$3:$AX$22,2,FALSE),"")</f>
        <v>PALDISKI MNT _03</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c r="A107" s="18" t="s">
        <v>168</v>
      </c>
      <c r="B107" s="19" t="s">
        <v>210</v>
      </c>
      <c r="C107" s="18" t="s">
        <v>60</v>
      </c>
      <c r="D107" s="18" t="s">
        <v>211</v>
      </c>
      <c r="E107" s="18" t="s">
        <v>212</v>
      </c>
      <c r="F107" s="53">
        <v>32.1</v>
      </c>
      <c r="G107" s="53"/>
      <c r="H107" s="18"/>
      <c r="I107" s="11" t="str">
        <f>LEFT(Tabel1[[#This Row],[Ruumi tüüp (TALO Tüüpruumide nimestik)]],2)</f>
        <v>48</v>
      </c>
      <c r="J107" s="22" t="s">
        <v>4</v>
      </c>
      <c r="K107" s="18" t="s">
        <v>10</v>
      </c>
      <c r="L107" s="11" t="str">
        <f>IFERROR(VLOOKUP(Tabel1[[#This Row],[Üürnik]],'Lepingu lisa'!$AW$3:$AX$22,2,FALSE),"")</f>
        <v>PALDISKI MNT _03</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c r="A108" s="18" t="s">
        <v>168</v>
      </c>
      <c r="B108" s="19" t="s">
        <v>213</v>
      </c>
      <c r="C108" s="18" t="s">
        <v>60</v>
      </c>
      <c r="D108" s="18" t="s">
        <v>91</v>
      </c>
      <c r="E108" s="18" t="s">
        <v>92</v>
      </c>
      <c r="F108" s="53">
        <v>14</v>
      </c>
      <c r="G108" s="53"/>
      <c r="H108" s="18"/>
      <c r="I108" s="11" t="str">
        <f>LEFT(Tabel1[[#This Row],[Ruumi tüüp (TALO Tüüpruumide nimestik)]],2)</f>
        <v>21</v>
      </c>
      <c r="J108" s="22" t="s">
        <v>4</v>
      </c>
      <c r="K108" s="18" t="s">
        <v>10</v>
      </c>
      <c r="L108" s="11" t="str">
        <f>IFERROR(VLOOKUP(Tabel1[[#This Row],[Üürnik]],'Lepingu lisa'!$AW$3:$AX$22,2,FALSE),"")</f>
        <v>PALDISKI MNT _03</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c r="A109" s="18" t="s">
        <v>168</v>
      </c>
      <c r="B109" s="19" t="s">
        <v>214</v>
      </c>
      <c r="C109" s="18" t="s">
        <v>60</v>
      </c>
      <c r="D109" s="18" t="s">
        <v>95</v>
      </c>
      <c r="E109" s="18" t="s">
        <v>96</v>
      </c>
      <c r="F109" s="53">
        <v>23.6</v>
      </c>
      <c r="G109" s="53"/>
      <c r="H109" s="18"/>
      <c r="I109" s="11" t="str">
        <f>LEFT(Tabel1[[#This Row],[Ruumi tüüp (TALO Tüüpruumide nimestik)]],2)</f>
        <v>59</v>
      </c>
      <c r="J109" s="22" t="s">
        <v>4</v>
      </c>
      <c r="K109" s="18" t="s">
        <v>10</v>
      </c>
      <c r="L109" s="11" t="str">
        <f>IFERROR(VLOOKUP(Tabel1[[#This Row],[Üürnik]],'Lepingu lisa'!$AW$3:$AX$22,2,FALSE),"")</f>
        <v>PALDISKI MNT _03</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c r="A110" s="18" t="s">
        <v>168</v>
      </c>
      <c r="B110" s="19" t="s">
        <v>215</v>
      </c>
      <c r="C110" s="18" t="s">
        <v>60</v>
      </c>
      <c r="D110" s="18" t="s">
        <v>98</v>
      </c>
      <c r="E110" s="18" t="s">
        <v>78</v>
      </c>
      <c r="F110" s="53">
        <v>94.6</v>
      </c>
      <c r="G110" s="53"/>
      <c r="H110" s="18"/>
      <c r="I110" s="11" t="str">
        <f>LEFT(Tabel1[[#This Row],[Ruumi tüüp (TALO Tüüpruumide nimestik)]],2)</f>
        <v>91</v>
      </c>
      <c r="J110" s="22" t="s">
        <v>4</v>
      </c>
      <c r="K110" s="18" t="s">
        <v>10</v>
      </c>
      <c r="L110" s="11" t="str">
        <f>IFERROR(VLOOKUP(Tabel1[[#This Row],[Üürnik]],'Lepingu lisa'!$AW$3:$AX$22,2,FALSE),"")</f>
        <v>PALDISKI MNT _03</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c r="A111" s="18" t="s">
        <v>168</v>
      </c>
      <c r="B111" s="19" t="s">
        <v>216</v>
      </c>
      <c r="C111" s="18" t="s">
        <v>60</v>
      </c>
      <c r="D111" s="18" t="s">
        <v>175</v>
      </c>
      <c r="E111" s="18" t="s">
        <v>176</v>
      </c>
      <c r="F111" s="53">
        <v>50.4</v>
      </c>
      <c r="G111" s="53"/>
      <c r="H111" s="18"/>
      <c r="I111" s="11" t="str">
        <f>LEFT(Tabel1[[#This Row],[Ruumi tüüp (TALO Tüüpruumide nimestik)]],2)</f>
        <v>36</v>
      </c>
      <c r="J111" s="22" t="s">
        <v>4</v>
      </c>
      <c r="K111" s="18" t="s">
        <v>10</v>
      </c>
      <c r="L111" s="11" t="str">
        <f>IFERROR(VLOOKUP(Tabel1[[#This Row],[Üürnik]],'Lepingu lisa'!$AW$3:$AX$22,2,FALSE),"")</f>
        <v>PALDISKI MNT _03</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c r="A112" s="18" t="s">
        <v>168</v>
      </c>
      <c r="B112" s="19" t="s">
        <v>217</v>
      </c>
      <c r="C112" s="18" t="s">
        <v>60</v>
      </c>
      <c r="D112" s="18" t="s">
        <v>95</v>
      </c>
      <c r="E112" s="18" t="s">
        <v>96</v>
      </c>
      <c r="F112" s="53">
        <v>8.1</v>
      </c>
      <c r="G112" s="53"/>
      <c r="H112" s="18"/>
      <c r="I112" s="11" t="str">
        <f>LEFT(Tabel1[[#This Row],[Ruumi tüüp (TALO Tüüpruumide nimestik)]],2)</f>
        <v>59</v>
      </c>
      <c r="J112" s="22" t="s">
        <v>4</v>
      </c>
      <c r="K112" s="18" t="s">
        <v>10</v>
      </c>
      <c r="L112" s="11" t="str">
        <f>IFERROR(VLOOKUP(Tabel1[[#This Row],[Üürnik]],'Lepingu lisa'!$AW$3:$AX$22,2,FALSE),"")</f>
        <v>PALDISKI MNT _03</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c r="A113" s="18" t="s">
        <v>168</v>
      </c>
      <c r="B113" s="19" t="s">
        <v>218</v>
      </c>
      <c r="C113" s="18" t="s">
        <v>60</v>
      </c>
      <c r="D113" s="18" t="s">
        <v>95</v>
      </c>
      <c r="E113" s="18" t="s">
        <v>96</v>
      </c>
      <c r="F113" s="53">
        <v>7.1</v>
      </c>
      <c r="G113" s="53"/>
      <c r="H113" s="18"/>
      <c r="I113" s="11" t="str">
        <f>LEFT(Tabel1[[#This Row],[Ruumi tüüp (TALO Tüüpruumide nimestik)]],2)</f>
        <v>59</v>
      </c>
      <c r="J113" s="22" t="s">
        <v>4</v>
      </c>
      <c r="K113" s="18" t="s">
        <v>10</v>
      </c>
      <c r="L113" s="11" t="str">
        <f>IFERROR(VLOOKUP(Tabel1[[#This Row],[Üürnik]],'Lepingu lisa'!$AW$3:$AX$22,2,FALSE),"")</f>
        <v>PALDISKI MNT _03</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c r="A114" s="18" t="s">
        <v>168</v>
      </c>
      <c r="B114" s="19" t="s">
        <v>219</v>
      </c>
      <c r="C114" s="18" t="s">
        <v>60</v>
      </c>
      <c r="D114" s="18" t="s">
        <v>95</v>
      </c>
      <c r="E114" s="18" t="s">
        <v>96</v>
      </c>
      <c r="F114" s="53">
        <v>8.8000000000000007</v>
      </c>
      <c r="G114" s="53"/>
      <c r="H114" s="18"/>
      <c r="I114" s="11" t="str">
        <f>LEFT(Tabel1[[#This Row],[Ruumi tüüp (TALO Tüüpruumide nimestik)]],2)</f>
        <v>59</v>
      </c>
      <c r="J114" s="22" t="s">
        <v>4</v>
      </c>
      <c r="K114" s="18" t="s">
        <v>10</v>
      </c>
      <c r="L114" s="11" t="str">
        <f>IFERROR(VLOOKUP(Tabel1[[#This Row],[Üürnik]],'Lepingu lisa'!$AW$3:$AX$22,2,FALSE),"")</f>
        <v>PALDISKI MNT _03</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c r="A115" s="18" t="s">
        <v>168</v>
      </c>
      <c r="B115" s="19" t="s">
        <v>220</v>
      </c>
      <c r="C115" s="18" t="s">
        <v>60</v>
      </c>
      <c r="D115" s="18" t="s">
        <v>98</v>
      </c>
      <c r="E115" s="18" t="s">
        <v>78</v>
      </c>
      <c r="F115" s="53">
        <v>71</v>
      </c>
      <c r="G115" s="53"/>
      <c r="H115" s="18"/>
      <c r="I115" s="11" t="str">
        <f>LEFT(Tabel1[[#This Row],[Ruumi tüüp (TALO Tüüpruumide nimestik)]],2)</f>
        <v>91</v>
      </c>
      <c r="J115" s="22" t="s">
        <v>4</v>
      </c>
      <c r="K115" s="18" t="s">
        <v>10</v>
      </c>
      <c r="L115" s="11" t="str">
        <f>IFERROR(VLOOKUP(Tabel1[[#This Row],[Üürnik]],'Lepingu lisa'!$AW$3:$AX$22,2,FALSE),"")</f>
        <v>PALDISKI MNT _03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c r="A116" s="18" t="s">
        <v>168</v>
      </c>
      <c r="B116" s="19" t="s">
        <v>221</v>
      </c>
      <c r="C116" s="18" t="s">
        <v>60</v>
      </c>
      <c r="D116" s="18" t="s">
        <v>175</v>
      </c>
      <c r="E116" s="18" t="s">
        <v>176</v>
      </c>
      <c r="F116" s="53">
        <v>28.3</v>
      </c>
      <c r="G116" s="53"/>
      <c r="H116" s="18"/>
      <c r="I116" s="11" t="str">
        <f>LEFT(Tabel1[[#This Row],[Ruumi tüüp (TALO Tüüpruumide nimestik)]],2)</f>
        <v>36</v>
      </c>
      <c r="J116" s="22" t="s">
        <v>4</v>
      </c>
      <c r="K116" s="18" t="s">
        <v>10</v>
      </c>
      <c r="L116" s="11" t="str">
        <f>IFERROR(VLOOKUP(Tabel1[[#This Row],[Üürnik]],'Lepingu lisa'!$AW$3:$AX$22,2,FALSE),"")</f>
        <v>PALDISKI MNT _03</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c r="A117" s="18" t="s">
        <v>168</v>
      </c>
      <c r="B117" s="19" t="s">
        <v>222</v>
      </c>
      <c r="C117" s="18" t="s">
        <v>60</v>
      </c>
      <c r="D117" s="18" t="s">
        <v>125</v>
      </c>
      <c r="E117" s="18" t="s">
        <v>126</v>
      </c>
      <c r="F117" s="53">
        <v>4.5</v>
      </c>
      <c r="G117" s="53"/>
      <c r="H117" s="18"/>
      <c r="I117" s="11" t="str">
        <f>LEFT(Tabel1[[#This Row],[Ruumi tüüp (TALO Tüüpruumide nimestik)]],2)</f>
        <v>73</v>
      </c>
      <c r="J117" s="22" t="s">
        <v>4</v>
      </c>
      <c r="K117" s="18" t="s">
        <v>10</v>
      </c>
      <c r="L117" s="11" t="str">
        <f>IFERROR(VLOOKUP(Tabel1[[#This Row],[Üürnik]],'Lepingu lisa'!$AW$3:$AX$22,2,FALSE),"")</f>
        <v>PALDISKI MNT _03</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c r="A118" s="18" t="s">
        <v>168</v>
      </c>
      <c r="B118" s="19" t="s">
        <v>223</v>
      </c>
      <c r="C118" s="18" t="s">
        <v>64</v>
      </c>
      <c r="D118" s="18" t="s">
        <v>108</v>
      </c>
      <c r="E118" s="18" t="s">
        <v>109</v>
      </c>
      <c r="F118" s="53">
        <v>4.4000000000000004</v>
      </c>
      <c r="G118" s="53"/>
      <c r="H118" s="18"/>
      <c r="I118" s="11" t="str">
        <f>LEFT(Tabel1[[#This Row],[Ruumi tüüp (TALO Tüüpruumide nimestik)]],2)</f>
        <v>97</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c r="A119" s="18" t="s">
        <v>168</v>
      </c>
      <c r="B119" s="19" t="s">
        <v>224</v>
      </c>
      <c r="C119" s="18" t="s">
        <v>60</v>
      </c>
      <c r="D119" s="18" t="s">
        <v>175</v>
      </c>
      <c r="E119" s="18" t="s">
        <v>176</v>
      </c>
      <c r="F119" s="53">
        <v>6.4</v>
      </c>
      <c r="G119" s="53"/>
      <c r="H119" s="18"/>
      <c r="I119" s="11" t="str">
        <f>LEFT(Tabel1[[#This Row],[Ruumi tüüp (TALO Tüüpruumide nimestik)]],2)</f>
        <v>36</v>
      </c>
      <c r="J119" s="22" t="s">
        <v>4</v>
      </c>
      <c r="K119" s="18" t="s">
        <v>10</v>
      </c>
      <c r="L119" s="11" t="str">
        <f>IFERROR(VLOOKUP(Tabel1[[#This Row],[Üürnik]],'Lepingu lisa'!$AW$3:$AX$22,2,FALSE),"")</f>
        <v>PALDISKI MNT _03</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c r="A120" s="18" t="s">
        <v>168</v>
      </c>
      <c r="B120" s="19" t="s">
        <v>225</v>
      </c>
      <c r="C120" s="18" t="s">
        <v>60</v>
      </c>
      <c r="D120" s="18" t="s">
        <v>95</v>
      </c>
      <c r="E120" s="18" t="s">
        <v>96</v>
      </c>
      <c r="F120" s="53">
        <v>10.9</v>
      </c>
      <c r="G120" s="53"/>
      <c r="H120" s="18"/>
      <c r="I120" s="11" t="str">
        <f>LEFT(Tabel1[[#This Row],[Ruumi tüüp (TALO Tüüpruumide nimestik)]],2)</f>
        <v>59</v>
      </c>
      <c r="J120" s="22" t="s">
        <v>4</v>
      </c>
      <c r="K120" s="18" t="s">
        <v>10</v>
      </c>
      <c r="L120" s="11" t="str">
        <f>IFERROR(VLOOKUP(Tabel1[[#This Row],[Üürnik]],'Lepingu lisa'!$AW$3:$AX$22,2,FALSE),"")</f>
        <v>PALDISKI MNT _03</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c r="A121" s="18" t="s">
        <v>168</v>
      </c>
      <c r="B121" s="19" t="s">
        <v>226</v>
      </c>
      <c r="C121" s="18" t="s">
        <v>60</v>
      </c>
      <c r="D121" s="18" t="s">
        <v>95</v>
      </c>
      <c r="E121" s="18" t="s">
        <v>96</v>
      </c>
      <c r="F121" s="53">
        <v>15.4</v>
      </c>
      <c r="G121" s="53"/>
      <c r="H121" s="18"/>
      <c r="I121" s="11" t="str">
        <f>LEFT(Tabel1[[#This Row],[Ruumi tüüp (TALO Tüüpruumide nimestik)]],2)</f>
        <v>59</v>
      </c>
      <c r="J121" s="22" t="s">
        <v>4</v>
      </c>
      <c r="K121" s="18" t="s">
        <v>10</v>
      </c>
      <c r="L121" s="11" t="str">
        <f>IFERROR(VLOOKUP(Tabel1[[#This Row],[Üürnik]],'Lepingu lisa'!$AW$3:$AX$22,2,FALSE),"")</f>
        <v>PALDISKI MNT _03</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c r="A122" s="18" t="s">
        <v>168</v>
      </c>
      <c r="B122" s="19" t="s">
        <v>227</v>
      </c>
      <c r="C122" s="18" t="s">
        <v>60</v>
      </c>
      <c r="D122" s="18" t="s">
        <v>95</v>
      </c>
      <c r="E122" s="18" t="s">
        <v>96</v>
      </c>
      <c r="F122" s="53">
        <v>9.6</v>
      </c>
      <c r="G122" s="53"/>
      <c r="H122" s="18"/>
      <c r="I122" s="11" t="str">
        <f>LEFT(Tabel1[[#This Row],[Ruumi tüüp (TALO Tüüpruumide nimestik)]],2)</f>
        <v>59</v>
      </c>
      <c r="J122" s="22" t="s">
        <v>4</v>
      </c>
      <c r="K122" s="18" t="s">
        <v>10</v>
      </c>
      <c r="L122" s="11" t="str">
        <f>IFERROR(VLOOKUP(Tabel1[[#This Row],[Üürnik]],'Lepingu lisa'!$AW$3:$AX$22,2,FALSE),"")</f>
        <v>PALDISKI MNT _03</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c r="A123" s="18" t="s">
        <v>168</v>
      </c>
      <c r="B123" s="19" t="s">
        <v>228</v>
      </c>
      <c r="C123" s="18" t="s">
        <v>60</v>
      </c>
      <c r="D123" s="18" t="s">
        <v>95</v>
      </c>
      <c r="E123" s="18" t="s">
        <v>96</v>
      </c>
      <c r="F123" s="53">
        <v>9.4</v>
      </c>
      <c r="G123" s="53"/>
      <c r="H123" s="18"/>
      <c r="I123" s="11" t="str">
        <f>LEFT(Tabel1[[#This Row],[Ruumi tüüp (TALO Tüüpruumide nimestik)]],2)</f>
        <v>59</v>
      </c>
      <c r="J123" s="22" t="s">
        <v>4</v>
      </c>
      <c r="K123" s="18" t="s">
        <v>10</v>
      </c>
      <c r="L123" s="11" t="str">
        <f>IFERROR(VLOOKUP(Tabel1[[#This Row],[Üürnik]],'Lepingu lisa'!$AW$3:$AX$22,2,FALSE),"")</f>
        <v>PALDISKI MNT _03</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c r="A124" s="18" t="s">
        <v>168</v>
      </c>
      <c r="B124" s="19" t="s">
        <v>229</v>
      </c>
      <c r="C124" s="18" t="s">
        <v>60</v>
      </c>
      <c r="D124" s="18" t="s">
        <v>230</v>
      </c>
      <c r="E124" s="18" t="s">
        <v>231</v>
      </c>
      <c r="F124" s="53">
        <v>5.4</v>
      </c>
      <c r="G124" s="53"/>
      <c r="H124" s="18"/>
      <c r="I124" s="11" t="str">
        <f>LEFT(Tabel1[[#This Row],[Ruumi tüüp (TALO Tüüpruumide nimestik)]],2)</f>
        <v>49</v>
      </c>
      <c r="J124" s="22" t="s">
        <v>4</v>
      </c>
      <c r="K124" s="18" t="s">
        <v>10</v>
      </c>
      <c r="L124" s="11" t="str">
        <f>IFERROR(VLOOKUP(Tabel1[[#This Row],[Üürnik]],'Lepingu lisa'!$AW$3:$AX$22,2,FALSE),"")</f>
        <v>PALDISKI MNT _03</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c r="A125" s="18" t="s">
        <v>168</v>
      </c>
      <c r="B125" s="19" t="s">
        <v>232</v>
      </c>
      <c r="C125" s="18" t="s">
        <v>60</v>
      </c>
      <c r="D125" s="18" t="s">
        <v>95</v>
      </c>
      <c r="E125" s="18" t="s">
        <v>96</v>
      </c>
      <c r="F125" s="53">
        <v>11.9</v>
      </c>
      <c r="G125" s="53"/>
      <c r="H125" s="18"/>
      <c r="I125" s="11" t="str">
        <f>LEFT(Tabel1[[#This Row],[Ruumi tüüp (TALO Tüüpruumide nimestik)]],2)</f>
        <v>59</v>
      </c>
      <c r="J125" s="22" t="s">
        <v>4</v>
      </c>
      <c r="K125" s="18" t="s">
        <v>10</v>
      </c>
      <c r="L125" s="11" t="str">
        <f>IFERROR(VLOOKUP(Tabel1[[#This Row],[Üürnik]],'Lepingu lisa'!$AW$3:$AX$22,2,FALSE),"")</f>
        <v>PALDISKI MNT _03</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c r="A126" s="18" t="s">
        <v>168</v>
      </c>
      <c r="B126" s="19" t="s">
        <v>233</v>
      </c>
      <c r="C126" s="18" t="s">
        <v>60</v>
      </c>
      <c r="D126" s="18" t="s">
        <v>95</v>
      </c>
      <c r="E126" s="18" t="s">
        <v>96</v>
      </c>
      <c r="F126" s="53">
        <v>12.2</v>
      </c>
      <c r="G126" s="53"/>
      <c r="H126" s="18"/>
      <c r="I126" s="11" t="str">
        <f>LEFT(Tabel1[[#This Row],[Ruumi tüüp (TALO Tüüpruumide nimestik)]],2)</f>
        <v>59</v>
      </c>
      <c r="J126" s="22" t="s">
        <v>4</v>
      </c>
      <c r="K126" s="18" t="s">
        <v>10</v>
      </c>
      <c r="L126" s="11" t="str">
        <f>IFERROR(VLOOKUP(Tabel1[[#This Row],[Üürnik]],'Lepingu lisa'!$AW$3:$AX$22,2,FALSE),"")</f>
        <v>PALDISKI MNT _03</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c r="A127" s="18" t="s">
        <v>168</v>
      </c>
      <c r="B127" s="19" t="s">
        <v>234</v>
      </c>
      <c r="C127" s="18" t="s">
        <v>60</v>
      </c>
      <c r="D127" s="18" t="s">
        <v>175</v>
      </c>
      <c r="E127" s="18" t="s">
        <v>176</v>
      </c>
      <c r="F127" s="53">
        <v>10.5</v>
      </c>
      <c r="G127" s="53"/>
      <c r="H127" s="18"/>
      <c r="I127" s="11" t="str">
        <f>LEFT(Tabel1[[#This Row],[Ruumi tüüp (TALO Tüüpruumide nimestik)]],2)</f>
        <v>36</v>
      </c>
      <c r="J127" s="22" t="s">
        <v>4</v>
      </c>
      <c r="K127" s="18" t="s">
        <v>10</v>
      </c>
      <c r="L127" s="11" t="str">
        <f>IFERROR(VLOOKUP(Tabel1[[#This Row],[Üürnik]],'Lepingu lisa'!$AW$3:$AX$22,2,FALSE),"")</f>
        <v>PALDISKI MNT _03</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c r="A128" s="18" t="s">
        <v>168</v>
      </c>
      <c r="B128" s="19" t="s">
        <v>235</v>
      </c>
      <c r="C128" s="18" t="s">
        <v>60</v>
      </c>
      <c r="D128" s="18" t="s">
        <v>175</v>
      </c>
      <c r="E128" s="18" t="s">
        <v>176</v>
      </c>
      <c r="F128" s="53">
        <v>8.6</v>
      </c>
      <c r="G128" s="53"/>
      <c r="H128" s="18"/>
      <c r="I128" s="11" t="str">
        <f>LEFT(Tabel1[[#This Row],[Ruumi tüüp (TALO Tüüpruumide nimestik)]],2)</f>
        <v>36</v>
      </c>
      <c r="J128" s="22" t="s">
        <v>4</v>
      </c>
      <c r="K128" s="18" t="s">
        <v>10</v>
      </c>
      <c r="L128" s="11" t="str">
        <f>IFERROR(VLOOKUP(Tabel1[[#This Row],[Üürnik]],'Lepingu lisa'!$AW$3:$AX$22,2,FALSE),"")</f>
        <v>PALDISKI MNT _03</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c r="A129" s="18" t="s">
        <v>168</v>
      </c>
      <c r="B129" s="19" t="s">
        <v>236</v>
      </c>
      <c r="C129" s="18" t="s">
        <v>60</v>
      </c>
      <c r="D129" s="18" t="s">
        <v>175</v>
      </c>
      <c r="E129" s="18" t="s">
        <v>176</v>
      </c>
      <c r="F129" s="53">
        <v>11.3</v>
      </c>
      <c r="G129" s="53"/>
      <c r="H129" s="18"/>
      <c r="I129" s="11" t="str">
        <f>LEFT(Tabel1[[#This Row],[Ruumi tüüp (TALO Tüüpruumide nimestik)]],2)</f>
        <v>36</v>
      </c>
      <c r="J129" s="22" t="s">
        <v>4</v>
      </c>
      <c r="K129" s="18" t="s">
        <v>10</v>
      </c>
      <c r="L129" s="11" t="str">
        <f>IFERROR(VLOOKUP(Tabel1[[#This Row],[Üürnik]],'Lepingu lisa'!$AW$3:$AX$22,2,FALSE),"")</f>
        <v>PALDISKI MNT _03</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c r="A130" s="18" t="s">
        <v>168</v>
      </c>
      <c r="B130" s="19" t="s">
        <v>237</v>
      </c>
      <c r="C130" s="18" t="s">
        <v>60</v>
      </c>
      <c r="D130" s="18" t="s">
        <v>230</v>
      </c>
      <c r="E130" s="18" t="s">
        <v>231</v>
      </c>
      <c r="F130" s="53">
        <v>4.5999999999999996</v>
      </c>
      <c r="G130" s="53"/>
      <c r="H130" s="18"/>
      <c r="I130" s="11" t="str">
        <f>LEFT(Tabel1[[#This Row],[Ruumi tüüp (TALO Tüüpruumide nimestik)]],2)</f>
        <v>49</v>
      </c>
      <c r="J130" s="22" t="s">
        <v>4</v>
      </c>
      <c r="K130" s="18" t="s">
        <v>10</v>
      </c>
      <c r="L130" s="11" t="str">
        <f>IFERROR(VLOOKUP(Tabel1[[#This Row],[Üürnik]],'Lepingu lisa'!$AW$3:$AX$22,2,FALSE),"")</f>
        <v>PALDISKI MNT _03</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c r="A131" s="18" t="s">
        <v>168</v>
      </c>
      <c r="B131" s="19" t="s">
        <v>238</v>
      </c>
      <c r="C131" s="18" t="s">
        <v>60</v>
      </c>
      <c r="D131" s="18" t="s">
        <v>175</v>
      </c>
      <c r="E131" s="18" t="s">
        <v>176</v>
      </c>
      <c r="F131" s="53">
        <v>11.4</v>
      </c>
      <c r="G131" s="53"/>
      <c r="H131" s="18"/>
      <c r="I131" s="11" t="str">
        <f>LEFT(Tabel1[[#This Row],[Ruumi tüüp (TALO Tüüpruumide nimestik)]],2)</f>
        <v>36</v>
      </c>
      <c r="J131" s="22" t="s">
        <v>4</v>
      </c>
      <c r="K131" s="18" t="s">
        <v>10</v>
      </c>
      <c r="L131" s="11" t="str">
        <f>IFERROR(VLOOKUP(Tabel1[[#This Row],[Üürnik]],'Lepingu lisa'!$AW$3:$AX$22,2,FALSE),"")</f>
        <v>PALDISKI MNT _03</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c r="A132" s="18" t="s">
        <v>168</v>
      </c>
      <c r="B132" s="19" t="s">
        <v>239</v>
      </c>
      <c r="C132" s="18" t="s">
        <v>60</v>
      </c>
      <c r="D132" s="18" t="s">
        <v>134</v>
      </c>
      <c r="E132" s="18" t="s">
        <v>92</v>
      </c>
      <c r="F132" s="53">
        <v>20.399999999999999</v>
      </c>
      <c r="G132" s="53"/>
      <c r="H132" s="18"/>
      <c r="I132" s="11" t="str">
        <f>LEFT(Tabel1[[#This Row],[Ruumi tüüp (TALO Tüüpruumide nimestik)]],2)</f>
        <v>21</v>
      </c>
      <c r="J132" s="22" t="s">
        <v>4</v>
      </c>
      <c r="K132" s="18" t="s">
        <v>10</v>
      </c>
      <c r="L132" s="11" t="str">
        <f>IFERROR(VLOOKUP(Tabel1[[#This Row],[Üürnik]],'Lepingu lisa'!$AW$3:$AX$22,2,FALSE),"")</f>
        <v>PALDISKI MNT _03</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c r="A133" s="18" t="s">
        <v>168</v>
      </c>
      <c r="B133" s="19" t="s">
        <v>240</v>
      </c>
      <c r="C133" s="18" t="s">
        <v>80</v>
      </c>
      <c r="D133" s="18" t="s">
        <v>81</v>
      </c>
      <c r="E133" s="18" t="s">
        <v>82</v>
      </c>
      <c r="F133" s="53">
        <v>3.3</v>
      </c>
      <c r="G133" s="53"/>
      <c r="H133" s="18"/>
      <c r="I133" s="11" t="str">
        <f>LEFT(Tabel1[[#This Row],[Ruumi tüüp (TALO Tüüpruumide nimestik)]],2)</f>
        <v>92</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c r="A134" s="18" t="s">
        <v>168</v>
      </c>
      <c r="B134" s="19" t="s">
        <v>241</v>
      </c>
      <c r="C134" s="18" t="s">
        <v>80</v>
      </c>
      <c r="D134" s="18" t="s">
        <v>81</v>
      </c>
      <c r="E134" s="18" t="s">
        <v>82</v>
      </c>
      <c r="F134" s="53">
        <v>3.2</v>
      </c>
      <c r="G134" s="53"/>
      <c r="H134" s="18"/>
      <c r="I134" s="11" t="str">
        <f>LEFT(Tabel1[[#This Row],[Ruumi tüüp (TALO Tüüpruumide nimestik)]],2)</f>
        <v>92</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c r="A135" s="18" t="s">
        <v>168</v>
      </c>
      <c r="B135" s="19" t="s">
        <v>242</v>
      </c>
      <c r="C135" s="18" t="s">
        <v>80</v>
      </c>
      <c r="D135" s="18" t="s">
        <v>117</v>
      </c>
      <c r="E135" s="18" t="s">
        <v>82</v>
      </c>
      <c r="F135" s="53">
        <v>0.4</v>
      </c>
      <c r="G135" s="53"/>
      <c r="H135" s="18"/>
      <c r="I135" s="11" t="str">
        <f>LEFT(Tabel1[[#This Row],[Ruumi tüüp (TALO Tüüpruumide nimestik)]],2)</f>
        <v>92</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c r="A136" s="18" t="s">
        <v>168</v>
      </c>
      <c r="B136" s="19" t="s">
        <v>243</v>
      </c>
      <c r="C136" s="18" t="s">
        <v>80</v>
      </c>
      <c r="D136" s="18" t="s">
        <v>117</v>
      </c>
      <c r="E136" s="18" t="s">
        <v>82</v>
      </c>
      <c r="F136" s="53">
        <v>0.9</v>
      </c>
      <c r="G136" s="53"/>
      <c r="H136" s="18"/>
      <c r="I136" s="11" t="str">
        <f>LEFT(Tabel1[[#This Row],[Ruumi tüüp (TALO Tüüpruumide nimestik)]],2)</f>
        <v>92</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c r="A137" s="18" t="s">
        <v>168</v>
      </c>
      <c r="B137" s="19" t="s">
        <v>244</v>
      </c>
      <c r="C137" s="18" t="s">
        <v>80</v>
      </c>
      <c r="D137" s="18" t="s">
        <v>117</v>
      </c>
      <c r="E137" s="18" t="s">
        <v>82</v>
      </c>
      <c r="F137" s="53">
        <v>0.9</v>
      </c>
      <c r="G137" s="53"/>
      <c r="H137" s="18"/>
      <c r="I137" s="11" t="str">
        <f>LEFT(Tabel1[[#This Row],[Ruumi tüüp (TALO Tüüpruumide nimestik)]],2)</f>
        <v>92</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c r="A138" s="18" t="s">
        <v>168</v>
      </c>
      <c r="B138" s="19" t="s">
        <v>245</v>
      </c>
      <c r="C138" s="18" t="s">
        <v>80</v>
      </c>
      <c r="D138" s="18" t="s">
        <v>117</v>
      </c>
      <c r="E138" s="18" t="s">
        <v>82</v>
      </c>
      <c r="F138" s="53">
        <v>1.8</v>
      </c>
      <c r="G138" s="53"/>
      <c r="H138" s="18"/>
      <c r="I138" s="11" t="str">
        <f>LEFT(Tabel1[[#This Row],[Ruumi tüüp (TALO Tüüpruumide nimestik)]],2)</f>
        <v>92</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c r="A139" s="18" t="s">
        <v>168</v>
      </c>
      <c r="B139" s="19" t="s">
        <v>246</v>
      </c>
      <c r="C139" s="18" t="s">
        <v>80</v>
      </c>
      <c r="D139" s="18" t="s">
        <v>117</v>
      </c>
      <c r="E139" s="18" t="s">
        <v>82</v>
      </c>
      <c r="F139" s="53">
        <v>3</v>
      </c>
      <c r="G139" s="53"/>
      <c r="H139" s="18"/>
      <c r="I139" s="11" t="str">
        <f>LEFT(Tabel1[[#This Row],[Ruumi tüüp (TALO Tüüpruumide nimestik)]],2)</f>
        <v>92</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c r="A140" s="18" t="s">
        <v>168</v>
      </c>
      <c r="B140" s="19" t="s">
        <v>247</v>
      </c>
      <c r="C140" s="18" t="s">
        <v>80</v>
      </c>
      <c r="D140" s="18" t="s">
        <v>117</v>
      </c>
      <c r="E140" s="18" t="s">
        <v>82</v>
      </c>
      <c r="F140" s="53">
        <v>3.2</v>
      </c>
      <c r="G140" s="53"/>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c r="A141" s="18" t="s">
        <v>168</v>
      </c>
      <c r="B141" s="19" t="s">
        <v>248</v>
      </c>
      <c r="C141" s="18" t="s">
        <v>80</v>
      </c>
      <c r="D141" s="18" t="s">
        <v>117</v>
      </c>
      <c r="E141" s="18" t="s">
        <v>82</v>
      </c>
      <c r="F141" s="53">
        <v>0.7</v>
      </c>
      <c r="G141" s="53"/>
      <c r="H141" s="18"/>
      <c r="I141" s="11" t="str">
        <f>LEFT(Tabel1[[#This Row],[Ruumi tüüp (TALO Tüüpruumide nimestik)]],2)</f>
        <v>92</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c r="A142" s="18" t="s">
        <v>249</v>
      </c>
      <c r="B142" s="19" t="s">
        <v>250</v>
      </c>
      <c r="C142" s="18" t="s">
        <v>80</v>
      </c>
      <c r="D142" s="18" t="s">
        <v>81</v>
      </c>
      <c r="E142" s="18" t="s">
        <v>82</v>
      </c>
      <c r="F142" s="53">
        <v>12.6</v>
      </c>
      <c r="G142" s="53"/>
      <c r="H142" s="18"/>
      <c r="I142" s="11" t="str">
        <f>LEFT(Tabel1[[#This Row],[Ruumi tüüp (TALO Tüüpruumide nimestik)]],2)</f>
        <v>92</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c r="A143" s="18" t="s">
        <v>249</v>
      </c>
      <c r="B143" s="19" t="s">
        <v>251</v>
      </c>
      <c r="C143" s="18" t="s">
        <v>60</v>
      </c>
      <c r="D143" s="18" t="s">
        <v>77</v>
      </c>
      <c r="E143" s="18" t="s">
        <v>78</v>
      </c>
      <c r="F143" s="53">
        <v>19</v>
      </c>
      <c r="G143" s="53"/>
      <c r="H143" s="18"/>
      <c r="I143" s="11" t="str">
        <f>LEFT(Tabel1[[#This Row],[Ruumi tüüp (TALO Tüüpruumide nimestik)]],2)</f>
        <v>91</v>
      </c>
      <c r="J143" s="22" t="s">
        <v>4</v>
      </c>
      <c r="K143" s="18" t="s">
        <v>10</v>
      </c>
      <c r="L143" s="11" t="str">
        <f>IFERROR(VLOOKUP(Tabel1[[#This Row],[Üürnik]],'Lepingu lisa'!$AW$3:$AX$22,2,FALSE),"")</f>
        <v>PALDISKI MNT _03</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c r="A144" s="18" t="s">
        <v>249</v>
      </c>
      <c r="B144" s="19" t="s">
        <v>252</v>
      </c>
      <c r="C144" s="18" t="s">
        <v>80</v>
      </c>
      <c r="D144" s="18" t="s">
        <v>81</v>
      </c>
      <c r="E144" s="18" t="s">
        <v>82</v>
      </c>
      <c r="F144" s="53">
        <v>14.6</v>
      </c>
      <c r="G144" s="53"/>
      <c r="H144" s="18"/>
      <c r="I144" s="11" t="str">
        <f>LEFT(Tabel1[[#This Row],[Ruumi tüüp (TALO Tüüpruumide nimestik)]],2)</f>
        <v>92</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c r="A145" s="18" t="s">
        <v>249</v>
      </c>
      <c r="B145" s="19" t="s">
        <v>253</v>
      </c>
      <c r="C145" s="18" t="s">
        <v>80</v>
      </c>
      <c r="D145" s="18" t="s">
        <v>81</v>
      </c>
      <c r="E145" s="18" t="s">
        <v>82</v>
      </c>
      <c r="F145" s="53">
        <v>14.6</v>
      </c>
      <c r="G145" s="53"/>
      <c r="H145" s="18"/>
      <c r="I145" s="11" t="str">
        <f>LEFT(Tabel1[[#This Row],[Ruumi tüüp (TALO Tüüpruumide nimestik)]],2)</f>
        <v>92</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c r="A146" s="18" t="s">
        <v>249</v>
      </c>
      <c r="B146" s="19" t="s">
        <v>254</v>
      </c>
      <c r="C146" s="18" t="s">
        <v>60</v>
      </c>
      <c r="D146" s="18" t="s">
        <v>91</v>
      </c>
      <c r="E146" s="18" t="s">
        <v>92</v>
      </c>
      <c r="F146" s="53">
        <v>14.8</v>
      </c>
      <c r="G146" s="53"/>
      <c r="H146" s="18"/>
      <c r="I146" s="11" t="str">
        <f>LEFT(Tabel1[[#This Row],[Ruumi tüüp (TALO Tüüpruumide nimestik)]],2)</f>
        <v>21</v>
      </c>
      <c r="J146" s="22" t="s">
        <v>4</v>
      </c>
      <c r="K146" s="18" t="s">
        <v>10</v>
      </c>
      <c r="L146" s="11" t="str">
        <f>IFERROR(VLOOKUP(Tabel1[[#This Row],[Üürnik]],'Lepingu lisa'!$AW$3:$AX$22,2,FALSE),"")</f>
        <v>PALDISKI MNT _03</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c r="A147" s="18" t="s">
        <v>249</v>
      </c>
      <c r="B147" s="19" t="s">
        <v>255</v>
      </c>
      <c r="C147" s="18" t="s">
        <v>60</v>
      </c>
      <c r="D147" s="18" t="s">
        <v>91</v>
      </c>
      <c r="E147" s="18" t="s">
        <v>92</v>
      </c>
      <c r="F147" s="53">
        <v>13.1</v>
      </c>
      <c r="G147" s="53"/>
      <c r="H147" s="18"/>
      <c r="I147" s="11" t="str">
        <f>LEFT(Tabel1[[#This Row],[Ruumi tüüp (TALO Tüüpruumide nimestik)]],2)</f>
        <v>21</v>
      </c>
      <c r="J147" s="22" t="s">
        <v>4</v>
      </c>
      <c r="K147" s="18" t="s">
        <v>10</v>
      </c>
      <c r="L147" s="11" t="str">
        <f>IFERROR(VLOOKUP(Tabel1[[#This Row],[Üürnik]],'Lepingu lisa'!$AW$3:$AX$22,2,FALSE),"")</f>
        <v>PALDISKI MNT _03</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c r="A148" s="18" t="s">
        <v>249</v>
      </c>
      <c r="B148" s="19" t="s">
        <v>256</v>
      </c>
      <c r="C148" s="18" t="s">
        <v>60</v>
      </c>
      <c r="D148" s="18" t="s">
        <v>91</v>
      </c>
      <c r="E148" s="18" t="s">
        <v>92</v>
      </c>
      <c r="F148" s="53">
        <v>29.7</v>
      </c>
      <c r="G148" s="53"/>
      <c r="H148" s="18"/>
      <c r="I148" s="11" t="str">
        <f>LEFT(Tabel1[[#This Row],[Ruumi tüüp (TALO Tüüpruumide nimestik)]],2)</f>
        <v>21</v>
      </c>
      <c r="J148" s="22" t="s">
        <v>4</v>
      </c>
      <c r="K148" s="18" t="s">
        <v>10</v>
      </c>
      <c r="L148" s="11" t="str">
        <f>IFERROR(VLOOKUP(Tabel1[[#This Row],[Üürnik]],'Lepingu lisa'!$AW$3:$AX$22,2,FALSE),"")</f>
        <v>PALDISKI MNT _03</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c r="A149" s="18" t="s">
        <v>249</v>
      </c>
      <c r="B149" s="19" t="s">
        <v>257</v>
      </c>
      <c r="C149" s="18" t="s">
        <v>60</v>
      </c>
      <c r="D149" s="18" t="s">
        <v>91</v>
      </c>
      <c r="E149" s="18" t="s">
        <v>92</v>
      </c>
      <c r="F149" s="53">
        <v>22.2</v>
      </c>
      <c r="G149" s="53"/>
      <c r="H149" s="18"/>
      <c r="I149" s="11" t="str">
        <f>LEFT(Tabel1[[#This Row],[Ruumi tüüp (TALO Tüüpruumide nimestik)]],2)</f>
        <v>21</v>
      </c>
      <c r="J149" s="22" t="s">
        <v>4</v>
      </c>
      <c r="K149" s="18" t="s">
        <v>10</v>
      </c>
      <c r="L149" s="11" t="str">
        <f>IFERROR(VLOOKUP(Tabel1[[#This Row],[Üürnik]],'Lepingu lisa'!$AW$3:$AX$22,2,FALSE),"")</f>
        <v>PALDISKI MNT _03</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c r="A150" s="18" t="s">
        <v>249</v>
      </c>
      <c r="B150" s="19" t="s">
        <v>258</v>
      </c>
      <c r="C150" s="18" t="s">
        <v>60</v>
      </c>
      <c r="D150" s="18" t="s">
        <v>91</v>
      </c>
      <c r="E150" s="18" t="s">
        <v>92</v>
      </c>
      <c r="F150" s="53">
        <v>9.6</v>
      </c>
      <c r="G150" s="53"/>
      <c r="H150" s="18"/>
      <c r="I150" s="11" t="str">
        <f>LEFT(Tabel1[[#This Row],[Ruumi tüüp (TALO Tüüpruumide nimestik)]],2)</f>
        <v>21</v>
      </c>
      <c r="J150" s="22" t="s">
        <v>4</v>
      </c>
      <c r="K150" s="18" t="s">
        <v>10</v>
      </c>
      <c r="L150" s="11" t="str">
        <f>IFERROR(VLOOKUP(Tabel1[[#This Row],[Üürnik]],'Lepingu lisa'!$AW$3:$AX$22,2,FALSE),"")</f>
        <v>PALDISKI MNT _03</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row>
    <row r="151" spans="1:33">
      <c r="A151" s="18" t="s">
        <v>249</v>
      </c>
      <c r="B151" s="19" t="s">
        <v>259</v>
      </c>
      <c r="C151" s="18" t="s">
        <v>60</v>
      </c>
      <c r="D151" s="18" t="s">
        <v>91</v>
      </c>
      <c r="E151" s="18" t="s">
        <v>92</v>
      </c>
      <c r="F151" s="53">
        <v>11.9</v>
      </c>
      <c r="G151" s="53"/>
      <c r="H151" s="18"/>
      <c r="I151" s="11" t="str">
        <f>LEFT(Tabel1[[#This Row],[Ruumi tüüp (TALO Tüüpruumide nimestik)]],2)</f>
        <v>21</v>
      </c>
      <c r="J151" s="22" t="s">
        <v>4</v>
      </c>
      <c r="K151" s="18" t="s">
        <v>10</v>
      </c>
      <c r="L151" s="11" t="str">
        <f>IFERROR(VLOOKUP(Tabel1[[#This Row],[Üürnik]],'Lepingu lisa'!$AW$3:$AX$22,2,FALSE),"")</f>
        <v>PALDISKI MNT _03</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c r="A152" s="18" t="s">
        <v>249</v>
      </c>
      <c r="B152" s="19" t="s">
        <v>260</v>
      </c>
      <c r="C152" s="18" t="s">
        <v>60</v>
      </c>
      <c r="D152" s="18" t="s">
        <v>91</v>
      </c>
      <c r="E152" s="18" t="s">
        <v>92</v>
      </c>
      <c r="F152" s="53">
        <v>20.5</v>
      </c>
      <c r="G152" s="53"/>
      <c r="H152" s="18"/>
      <c r="I152" s="11" t="str">
        <f>LEFT(Tabel1[[#This Row],[Ruumi tüüp (TALO Tüüpruumide nimestik)]],2)</f>
        <v>21</v>
      </c>
      <c r="J152" s="22" t="s">
        <v>4</v>
      </c>
      <c r="K152" s="18" t="s">
        <v>10</v>
      </c>
      <c r="L152" s="11" t="str">
        <f>IFERROR(VLOOKUP(Tabel1[[#This Row],[Üürnik]],'Lepingu lisa'!$AW$3:$AX$22,2,FALSE),"")</f>
        <v>PALDISKI MNT _03</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row>
    <row r="153" spans="1:33">
      <c r="A153" s="18" t="s">
        <v>249</v>
      </c>
      <c r="B153" s="19" t="s">
        <v>261</v>
      </c>
      <c r="C153" s="18" t="s">
        <v>60</v>
      </c>
      <c r="D153" s="18" t="s">
        <v>91</v>
      </c>
      <c r="E153" s="18" t="s">
        <v>92</v>
      </c>
      <c r="F153" s="53">
        <v>16.3</v>
      </c>
      <c r="G153" s="53"/>
      <c r="H153" s="18"/>
      <c r="I153" s="11" t="str">
        <f>LEFT(Tabel1[[#This Row],[Ruumi tüüp (TALO Tüüpruumide nimestik)]],2)</f>
        <v>21</v>
      </c>
      <c r="J153" s="22" t="s">
        <v>4</v>
      </c>
      <c r="K153" s="18" t="s">
        <v>10</v>
      </c>
      <c r="L153" s="11" t="str">
        <f>IFERROR(VLOOKUP(Tabel1[[#This Row],[Üürnik]],'Lepingu lisa'!$AW$3:$AX$22,2,FALSE),"")</f>
        <v>PALDISKI MNT _03</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c r="A154" s="18" t="s">
        <v>249</v>
      </c>
      <c r="B154" s="19" t="s">
        <v>262</v>
      </c>
      <c r="C154" s="18" t="s">
        <v>60</v>
      </c>
      <c r="D154" s="18" t="s">
        <v>91</v>
      </c>
      <c r="E154" s="18" t="s">
        <v>92</v>
      </c>
      <c r="F154" s="53">
        <v>27.4</v>
      </c>
      <c r="G154" s="53"/>
      <c r="H154" s="18"/>
      <c r="I154" s="11" t="str">
        <f>LEFT(Tabel1[[#This Row],[Ruumi tüüp (TALO Tüüpruumide nimestik)]],2)</f>
        <v>21</v>
      </c>
      <c r="J154" s="22" t="s">
        <v>4</v>
      </c>
      <c r="K154" s="18" t="s">
        <v>10</v>
      </c>
      <c r="L154" s="11" t="str">
        <f>IFERROR(VLOOKUP(Tabel1[[#This Row],[Üürnik]],'Lepingu lisa'!$AW$3:$AX$22,2,FALSE),"")</f>
        <v>PALDISKI MNT _03</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c r="A155" s="18" t="s">
        <v>249</v>
      </c>
      <c r="B155" s="19" t="s">
        <v>263</v>
      </c>
      <c r="C155" s="18" t="s">
        <v>60</v>
      </c>
      <c r="D155" s="18" t="s">
        <v>91</v>
      </c>
      <c r="E155" s="18" t="s">
        <v>92</v>
      </c>
      <c r="F155" s="53">
        <v>16.100000000000001</v>
      </c>
      <c r="G155" s="53"/>
      <c r="H155" s="18"/>
      <c r="I155" s="11" t="str">
        <f>LEFT(Tabel1[[#This Row],[Ruumi tüüp (TALO Tüüpruumide nimestik)]],2)</f>
        <v>21</v>
      </c>
      <c r="J155" s="22" t="s">
        <v>4</v>
      </c>
      <c r="K155" s="18" t="s">
        <v>10</v>
      </c>
      <c r="L155" s="11" t="str">
        <f>IFERROR(VLOOKUP(Tabel1[[#This Row],[Üürnik]],'Lepingu lisa'!$AW$3:$AX$22,2,FALSE),"")</f>
        <v>PALDISKI MNT _03</v>
      </c>
      <c r="M155" s="11" t="str">
        <f>IFERROR(VLOOKUP(Tabel1[[#This Row],[Jaotus]],Tabelid!L:M,2,FALSE),"")</f>
        <v>NONE</v>
      </c>
      <c r="N155" s="11"/>
      <c r="O155" s="34"/>
      <c r="P155" s="34"/>
      <c r="Q155" s="34"/>
      <c r="R155" s="34"/>
      <c r="S155" s="34"/>
      <c r="T155" s="34"/>
      <c r="U155" s="34"/>
      <c r="V155" s="34"/>
      <c r="W155" s="34"/>
      <c r="X155" s="34"/>
      <c r="Y155" s="34"/>
      <c r="Z155" s="34"/>
      <c r="AA155" s="34"/>
      <c r="AB155" s="34"/>
      <c r="AC155" s="34"/>
      <c r="AD155" s="34"/>
      <c r="AE155" s="34"/>
      <c r="AF155" s="34"/>
      <c r="AG155" s="34"/>
    </row>
    <row r="156" spans="1:33">
      <c r="A156" s="18" t="s">
        <v>249</v>
      </c>
      <c r="B156" s="19" t="s">
        <v>264</v>
      </c>
      <c r="C156" s="18" t="s">
        <v>60</v>
      </c>
      <c r="D156" s="18" t="s">
        <v>91</v>
      </c>
      <c r="E156" s="18" t="s">
        <v>92</v>
      </c>
      <c r="F156" s="53">
        <v>16.7</v>
      </c>
      <c r="G156" s="53"/>
      <c r="H156" s="18"/>
      <c r="I156" s="11" t="str">
        <f>LEFT(Tabel1[[#This Row],[Ruumi tüüp (TALO Tüüpruumide nimestik)]],2)</f>
        <v>21</v>
      </c>
      <c r="J156" s="22" t="s">
        <v>4</v>
      </c>
      <c r="K156" s="18" t="s">
        <v>10</v>
      </c>
      <c r="L156" s="11" t="str">
        <f>IFERROR(VLOOKUP(Tabel1[[#This Row],[Üürnik]],'Lepingu lisa'!$AW$3:$AX$22,2,FALSE),"")</f>
        <v>PALDISKI MNT _03</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c r="A157" s="18" t="s">
        <v>249</v>
      </c>
      <c r="B157" s="19" t="s">
        <v>265</v>
      </c>
      <c r="C157" s="18" t="s">
        <v>60</v>
      </c>
      <c r="D157" s="18" t="s">
        <v>91</v>
      </c>
      <c r="E157" s="18" t="s">
        <v>92</v>
      </c>
      <c r="F157" s="53">
        <v>16</v>
      </c>
      <c r="G157" s="53"/>
      <c r="H157" s="18"/>
      <c r="I157" s="11" t="str">
        <f>LEFT(Tabel1[[#This Row],[Ruumi tüüp (TALO Tüüpruumide nimestik)]],2)</f>
        <v>21</v>
      </c>
      <c r="J157" s="22" t="s">
        <v>4</v>
      </c>
      <c r="K157" s="18" t="s">
        <v>10</v>
      </c>
      <c r="L157" s="11" t="str">
        <f>IFERROR(VLOOKUP(Tabel1[[#This Row],[Üürnik]],'Lepingu lisa'!$AW$3:$AX$22,2,FALSE),"")</f>
        <v>PALDISKI MNT _03</v>
      </c>
      <c r="M157" s="11" t="str">
        <f>IFERROR(VLOOKUP(Tabel1[[#This Row],[Jaotus]],Tabelid!L:M,2,FALSE),"")</f>
        <v>NONE</v>
      </c>
      <c r="N157" s="11"/>
      <c r="O157" s="34"/>
      <c r="P157" s="34"/>
      <c r="Q157" s="34"/>
      <c r="R157" s="34"/>
      <c r="S157" s="34"/>
      <c r="T157" s="34"/>
      <c r="U157" s="34"/>
      <c r="V157" s="34"/>
      <c r="W157" s="34"/>
      <c r="X157" s="34"/>
      <c r="Y157" s="34"/>
      <c r="Z157" s="34"/>
      <c r="AA157" s="34"/>
      <c r="AB157" s="34"/>
      <c r="AC157" s="34"/>
      <c r="AD157" s="34"/>
      <c r="AE157" s="34"/>
      <c r="AF157" s="34"/>
      <c r="AG157" s="34"/>
    </row>
    <row r="158" spans="1:33">
      <c r="A158" s="18" t="s">
        <v>249</v>
      </c>
      <c r="B158" s="19" t="s">
        <v>266</v>
      </c>
      <c r="C158" s="18" t="s">
        <v>60</v>
      </c>
      <c r="D158" s="18" t="s">
        <v>91</v>
      </c>
      <c r="E158" s="18" t="s">
        <v>92</v>
      </c>
      <c r="F158" s="53">
        <v>11</v>
      </c>
      <c r="G158" s="53"/>
      <c r="H158" s="18"/>
      <c r="I158" s="11" t="str">
        <f>LEFT(Tabel1[[#This Row],[Ruumi tüüp (TALO Tüüpruumide nimestik)]],2)</f>
        <v>21</v>
      </c>
      <c r="J158" s="22" t="s">
        <v>4</v>
      </c>
      <c r="K158" s="18" t="s">
        <v>10</v>
      </c>
      <c r="L158" s="11" t="str">
        <f>IFERROR(VLOOKUP(Tabel1[[#This Row],[Üürnik]],'Lepingu lisa'!$AW$3:$AX$22,2,FALSE),"")</f>
        <v>PALDISKI MNT _03</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row>
    <row r="159" spans="1:33">
      <c r="A159" s="18" t="s">
        <v>249</v>
      </c>
      <c r="B159" s="19" t="s">
        <v>267</v>
      </c>
      <c r="C159" s="18" t="s">
        <v>60</v>
      </c>
      <c r="D159" s="18" t="s">
        <v>91</v>
      </c>
      <c r="E159" s="18" t="s">
        <v>92</v>
      </c>
      <c r="F159" s="53">
        <v>27</v>
      </c>
      <c r="G159" s="53"/>
      <c r="H159" s="18"/>
      <c r="I159" s="11" t="str">
        <f>LEFT(Tabel1[[#This Row],[Ruumi tüüp (TALO Tüüpruumide nimestik)]],2)</f>
        <v>21</v>
      </c>
      <c r="J159" s="22" t="s">
        <v>4</v>
      </c>
      <c r="K159" s="18" t="s">
        <v>10</v>
      </c>
      <c r="L159" s="11" t="str">
        <f>IFERROR(VLOOKUP(Tabel1[[#This Row],[Üürnik]],'Lepingu lisa'!$AW$3:$AX$22,2,FALSE),"")</f>
        <v>PALDISKI MNT _03</v>
      </c>
      <c r="M159" s="11" t="str">
        <f>IFERROR(VLOOKUP(Tabel1[[#This Row],[Jaotus]],Tabelid!L:M,2,FALSE),"")</f>
        <v>NONE</v>
      </c>
      <c r="N159" s="11"/>
      <c r="O159" s="34"/>
      <c r="P159" s="34"/>
      <c r="Q159" s="34"/>
      <c r="R159" s="34"/>
      <c r="S159" s="34"/>
      <c r="T159" s="34"/>
      <c r="U159" s="34"/>
      <c r="V159" s="34"/>
      <c r="W159" s="34"/>
      <c r="X159" s="34"/>
      <c r="Y159" s="34"/>
      <c r="Z159" s="34"/>
      <c r="AA159" s="34"/>
      <c r="AB159" s="34"/>
      <c r="AC159" s="34"/>
      <c r="AD159" s="34"/>
      <c r="AE159" s="34"/>
      <c r="AF159" s="34"/>
      <c r="AG159" s="34"/>
    </row>
    <row r="160" spans="1:33">
      <c r="A160" s="18" t="s">
        <v>249</v>
      </c>
      <c r="B160" s="19" t="s">
        <v>268</v>
      </c>
      <c r="C160" s="18" t="s">
        <v>60</v>
      </c>
      <c r="D160" s="18" t="s">
        <v>91</v>
      </c>
      <c r="E160" s="18" t="s">
        <v>92</v>
      </c>
      <c r="F160" s="53">
        <v>12.5</v>
      </c>
      <c r="G160" s="53"/>
      <c r="H160" s="18"/>
      <c r="I160" s="11" t="str">
        <f>LEFT(Tabel1[[#This Row],[Ruumi tüüp (TALO Tüüpruumide nimestik)]],2)</f>
        <v>21</v>
      </c>
      <c r="J160" s="22" t="s">
        <v>4</v>
      </c>
      <c r="K160" s="18" t="s">
        <v>10</v>
      </c>
      <c r="L160" s="11" t="str">
        <f>IFERROR(VLOOKUP(Tabel1[[#This Row],[Üürnik]],'Lepingu lisa'!$AW$3:$AX$22,2,FALSE),"")</f>
        <v>PALDISKI MNT _03</v>
      </c>
      <c r="M160" s="11" t="str">
        <f>IFERROR(VLOOKUP(Tabel1[[#This Row],[Jaotus]],Tabelid!L:M,2,FALSE),"")</f>
        <v>NONE</v>
      </c>
      <c r="N160" s="11"/>
      <c r="O160" s="34"/>
      <c r="P160" s="34"/>
      <c r="Q160" s="34"/>
      <c r="R160" s="34"/>
      <c r="S160" s="34"/>
      <c r="T160" s="34"/>
      <c r="U160" s="34"/>
      <c r="V160" s="34"/>
      <c r="W160" s="34"/>
      <c r="X160" s="34"/>
      <c r="Y160" s="34"/>
      <c r="Z160" s="34"/>
      <c r="AA160" s="34"/>
      <c r="AB160" s="34"/>
      <c r="AC160" s="34"/>
      <c r="AD160" s="34"/>
      <c r="AE160" s="34"/>
      <c r="AF160" s="34"/>
      <c r="AG160" s="34"/>
    </row>
    <row r="161" spans="1:33">
      <c r="A161" s="18" t="s">
        <v>249</v>
      </c>
      <c r="B161" s="19" t="s">
        <v>269</v>
      </c>
      <c r="C161" s="18" t="s">
        <v>60</v>
      </c>
      <c r="D161" s="18" t="s">
        <v>121</v>
      </c>
      <c r="E161" s="18" t="s">
        <v>78</v>
      </c>
      <c r="F161" s="53">
        <v>11.7</v>
      </c>
      <c r="G161" s="53"/>
      <c r="H161" s="18"/>
      <c r="I161" s="11" t="str">
        <f>LEFT(Tabel1[[#This Row],[Ruumi tüüp (TALO Tüüpruumide nimestik)]],2)</f>
        <v>91</v>
      </c>
      <c r="J161" s="22" t="s">
        <v>4</v>
      </c>
      <c r="K161" s="18" t="s">
        <v>10</v>
      </c>
      <c r="L161" s="11" t="str">
        <f>IFERROR(VLOOKUP(Tabel1[[#This Row],[Üürnik]],'Lepingu lisa'!$AW$3:$AX$22,2,FALSE),"")</f>
        <v>PALDISKI MNT _03</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row>
    <row r="162" spans="1:33">
      <c r="A162" s="18" t="s">
        <v>249</v>
      </c>
      <c r="B162" s="19" t="s">
        <v>270</v>
      </c>
      <c r="C162" s="18" t="s">
        <v>60</v>
      </c>
      <c r="D162" s="18" t="s">
        <v>175</v>
      </c>
      <c r="E162" s="18" t="s">
        <v>176</v>
      </c>
      <c r="F162" s="53">
        <v>29.5</v>
      </c>
      <c r="G162" s="53"/>
      <c r="H162" s="18"/>
      <c r="I162" s="11" t="str">
        <f>LEFT(Tabel1[[#This Row],[Ruumi tüüp (TALO Tüüpruumide nimestik)]],2)</f>
        <v>36</v>
      </c>
      <c r="J162" s="22" t="s">
        <v>4</v>
      </c>
      <c r="K162" s="18" t="s">
        <v>10</v>
      </c>
      <c r="L162" s="11" t="str">
        <f>IFERROR(VLOOKUP(Tabel1[[#This Row],[Üürnik]],'Lepingu lisa'!$AW$3:$AX$22,2,FALSE),"")</f>
        <v>PALDISKI MNT _03</v>
      </c>
      <c r="M162" s="11" t="str">
        <f>IFERROR(VLOOKUP(Tabel1[[#This Row],[Jaotus]],Tabelid!L:M,2,FALSE),"")</f>
        <v>NONE</v>
      </c>
      <c r="N162" s="11"/>
      <c r="O162" s="34"/>
      <c r="P162" s="34"/>
      <c r="Q162" s="34"/>
      <c r="R162" s="34"/>
      <c r="S162" s="34"/>
      <c r="T162" s="34"/>
      <c r="U162" s="34"/>
      <c r="V162" s="34"/>
      <c r="W162" s="34"/>
      <c r="X162" s="34"/>
      <c r="Y162" s="34"/>
      <c r="Z162" s="34"/>
      <c r="AA162" s="34"/>
      <c r="AB162" s="34"/>
      <c r="AC162" s="34"/>
      <c r="AD162" s="34"/>
      <c r="AE162" s="34"/>
      <c r="AF162" s="34"/>
      <c r="AG162" s="34"/>
    </row>
    <row r="163" spans="1:33">
      <c r="A163" s="18" t="s">
        <v>249</v>
      </c>
      <c r="B163" s="19" t="s">
        <v>271</v>
      </c>
      <c r="C163" s="18" t="s">
        <v>60</v>
      </c>
      <c r="D163" s="18" t="s">
        <v>121</v>
      </c>
      <c r="E163" s="18" t="s">
        <v>78</v>
      </c>
      <c r="F163" s="53">
        <v>2.2000000000000002</v>
      </c>
      <c r="G163" s="53"/>
      <c r="H163" s="18"/>
      <c r="I163" s="11" t="str">
        <f>LEFT(Tabel1[[#This Row],[Ruumi tüüp (TALO Tüüpruumide nimestik)]],2)</f>
        <v>91</v>
      </c>
      <c r="J163" s="22" t="s">
        <v>4</v>
      </c>
      <c r="K163" s="18" t="s">
        <v>10</v>
      </c>
      <c r="L163" s="11" t="str">
        <f>IFERROR(VLOOKUP(Tabel1[[#This Row],[Üürnik]],'Lepingu lisa'!$AW$3:$AX$22,2,FALSE),"")</f>
        <v>PALDISKI MNT _03</v>
      </c>
      <c r="M163" s="11" t="str">
        <f>IFERROR(VLOOKUP(Tabel1[[#This Row],[Jaotus]],Tabelid!L:M,2,FALSE),"")</f>
        <v>NONE</v>
      </c>
      <c r="N163" s="11"/>
      <c r="O163" s="34"/>
      <c r="P163" s="34"/>
      <c r="Q163" s="34"/>
      <c r="R163" s="34"/>
      <c r="S163" s="34"/>
      <c r="T163" s="34"/>
      <c r="U163" s="34"/>
      <c r="V163" s="34"/>
      <c r="W163" s="34"/>
      <c r="X163" s="34"/>
      <c r="Y163" s="34"/>
      <c r="Z163" s="34"/>
      <c r="AA163" s="34"/>
      <c r="AB163" s="34"/>
      <c r="AC163" s="34"/>
      <c r="AD163" s="34"/>
      <c r="AE163" s="34"/>
      <c r="AF163" s="34"/>
      <c r="AG163" s="34"/>
    </row>
    <row r="164" spans="1:33">
      <c r="A164" s="18" t="s">
        <v>249</v>
      </c>
      <c r="B164" s="19" t="s">
        <v>272</v>
      </c>
      <c r="C164" s="18" t="s">
        <v>60</v>
      </c>
      <c r="D164" s="18" t="s">
        <v>230</v>
      </c>
      <c r="E164" s="18" t="s">
        <v>231</v>
      </c>
      <c r="F164" s="53">
        <v>15.7</v>
      </c>
      <c r="G164" s="53"/>
      <c r="H164" s="18"/>
      <c r="I164" s="11" t="str">
        <f>LEFT(Tabel1[[#This Row],[Ruumi tüüp (TALO Tüüpruumide nimestik)]],2)</f>
        <v>49</v>
      </c>
      <c r="J164" s="22" t="s">
        <v>4</v>
      </c>
      <c r="K164" s="18" t="s">
        <v>10</v>
      </c>
      <c r="L164" s="11" t="str">
        <f>IFERROR(VLOOKUP(Tabel1[[#This Row],[Üürnik]],'Lepingu lisa'!$AW$3:$AX$22,2,FALSE),"")</f>
        <v>PALDISKI MNT _03</v>
      </c>
      <c r="M164" s="11" t="str">
        <f>IFERROR(VLOOKUP(Tabel1[[#This Row],[Jaotus]],Tabelid!L:M,2,FALSE),"")</f>
        <v>NONE</v>
      </c>
      <c r="N164" s="11"/>
      <c r="O164" s="34"/>
      <c r="P164" s="34"/>
      <c r="Q164" s="34"/>
      <c r="R164" s="34"/>
      <c r="S164" s="34"/>
      <c r="T164" s="34"/>
      <c r="U164" s="34"/>
      <c r="V164" s="34"/>
      <c r="W164" s="34"/>
      <c r="X164" s="34"/>
      <c r="Y164" s="34"/>
      <c r="Z164" s="34"/>
      <c r="AA164" s="34"/>
      <c r="AB164" s="34"/>
      <c r="AC164" s="34"/>
      <c r="AD164" s="34"/>
      <c r="AE164" s="34"/>
      <c r="AF164" s="34"/>
      <c r="AG164" s="34"/>
    </row>
    <row r="165" spans="1:33">
      <c r="A165" s="18" t="s">
        <v>249</v>
      </c>
      <c r="B165" s="19" t="s">
        <v>273</v>
      </c>
      <c r="C165" s="18" t="s">
        <v>60</v>
      </c>
      <c r="D165" s="18" t="s">
        <v>230</v>
      </c>
      <c r="E165" s="18" t="s">
        <v>231</v>
      </c>
      <c r="F165" s="53">
        <v>25.2</v>
      </c>
      <c r="G165" s="53"/>
      <c r="H165" s="18"/>
      <c r="I165" s="11" t="str">
        <f>LEFT(Tabel1[[#This Row],[Ruumi tüüp (TALO Tüüpruumide nimestik)]],2)</f>
        <v>49</v>
      </c>
      <c r="J165" s="22" t="s">
        <v>4</v>
      </c>
      <c r="K165" s="18" t="s">
        <v>10</v>
      </c>
      <c r="L165" s="11" t="str">
        <f>IFERROR(VLOOKUP(Tabel1[[#This Row],[Üürnik]],'Lepingu lisa'!$AW$3:$AX$22,2,FALSE),"")</f>
        <v>PALDISKI MNT _03</v>
      </c>
      <c r="M165" s="11" t="str">
        <f>IFERROR(VLOOKUP(Tabel1[[#This Row],[Jaotus]],Tabelid!L:M,2,FALSE),"")</f>
        <v>NONE</v>
      </c>
      <c r="N165" s="11"/>
      <c r="O165" s="34"/>
      <c r="P165" s="34"/>
      <c r="Q165" s="34"/>
      <c r="R165" s="34"/>
      <c r="S165" s="34"/>
      <c r="T165" s="34"/>
      <c r="U165" s="34"/>
      <c r="V165" s="34"/>
      <c r="W165" s="34"/>
      <c r="X165" s="34"/>
      <c r="Y165" s="34"/>
      <c r="Z165" s="34"/>
      <c r="AA165" s="34"/>
      <c r="AB165" s="34"/>
      <c r="AC165" s="34"/>
      <c r="AD165" s="34"/>
      <c r="AE165" s="34"/>
      <c r="AF165" s="34"/>
      <c r="AG165" s="34"/>
    </row>
    <row r="166" spans="1:33">
      <c r="A166" s="18" t="s">
        <v>249</v>
      </c>
      <c r="B166" s="19" t="s">
        <v>274</v>
      </c>
      <c r="C166" s="18" t="s">
        <v>60</v>
      </c>
      <c r="D166" s="18" t="s">
        <v>175</v>
      </c>
      <c r="E166" s="18" t="s">
        <v>176</v>
      </c>
      <c r="F166" s="53">
        <v>27</v>
      </c>
      <c r="G166" s="53"/>
      <c r="H166" s="18"/>
      <c r="I166" s="11" t="str">
        <f>LEFT(Tabel1[[#This Row],[Ruumi tüüp (TALO Tüüpruumide nimestik)]],2)</f>
        <v>36</v>
      </c>
      <c r="J166" s="22" t="s">
        <v>4</v>
      </c>
      <c r="K166" s="18" t="s">
        <v>10</v>
      </c>
      <c r="L166" s="11" t="str">
        <f>IFERROR(VLOOKUP(Tabel1[[#This Row],[Üürnik]],'Lepingu lisa'!$AW$3:$AX$22,2,FALSE),"")</f>
        <v>PALDISKI MNT _03</v>
      </c>
      <c r="M166" s="11" t="str">
        <f>IFERROR(VLOOKUP(Tabel1[[#This Row],[Jaotus]],Tabelid!L:M,2,FALSE),"")</f>
        <v>NONE</v>
      </c>
      <c r="N166" s="11"/>
      <c r="O166" s="34"/>
      <c r="P166" s="34"/>
      <c r="Q166" s="34"/>
      <c r="R166" s="34"/>
      <c r="S166" s="34"/>
      <c r="T166" s="34"/>
      <c r="U166" s="34"/>
      <c r="V166" s="34"/>
      <c r="W166" s="34"/>
      <c r="X166" s="34"/>
      <c r="Y166" s="34"/>
      <c r="Z166" s="34"/>
      <c r="AA166" s="34"/>
      <c r="AB166" s="34"/>
      <c r="AC166" s="34"/>
      <c r="AD166" s="34"/>
      <c r="AE166" s="34"/>
      <c r="AF166" s="34"/>
      <c r="AG166" s="34"/>
    </row>
    <row r="167" spans="1:33">
      <c r="A167" s="18" t="s">
        <v>249</v>
      </c>
      <c r="B167" s="19" t="s">
        <v>275</v>
      </c>
      <c r="C167" s="18" t="s">
        <v>60</v>
      </c>
      <c r="D167" s="18" t="s">
        <v>111</v>
      </c>
      <c r="E167" s="18" t="s">
        <v>112</v>
      </c>
      <c r="F167" s="53">
        <v>22.4</v>
      </c>
      <c r="G167" s="53"/>
      <c r="H167" s="18"/>
      <c r="I167" s="11" t="str">
        <f>LEFT(Tabel1[[#This Row],[Ruumi tüüp (TALO Tüüpruumide nimestik)]],2)</f>
        <v>71</v>
      </c>
      <c r="J167" s="22" t="s">
        <v>4</v>
      </c>
      <c r="K167" s="18" t="s">
        <v>10</v>
      </c>
      <c r="L167" s="11" t="str">
        <f>IFERROR(VLOOKUP(Tabel1[[#This Row],[Üürnik]],'Lepingu lisa'!$AW$3:$AX$22,2,FALSE),"")</f>
        <v>PALDISKI MNT _03</v>
      </c>
      <c r="M167" s="11" t="str">
        <f>IFERROR(VLOOKUP(Tabel1[[#This Row],[Jaotus]],Tabelid!L:M,2,FALSE),"")</f>
        <v>NONE</v>
      </c>
      <c r="N167" s="11"/>
      <c r="O167" s="34"/>
      <c r="P167" s="34"/>
      <c r="Q167" s="34"/>
      <c r="R167" s="34"/>
      <c r="S167" s="34"/>
      <c r="T167" s="34"/>
      <c r="U167" s="34"/>
      <c r="V167" s="34"/>
      <c r="W167" s="34"/>
      <c r="X167" s="34"/>
      <c r="Y167" s="34"/>
      <c r="Z167" s="34"/>
      <c r="AA167" s="34"/>
      <c r="AB167" s="34"/>
      <c r="AC167" s="34"/>
      <c r="AD167" s="34"/>
      <c r="AE167" s="34"/>
      <c r="AF167" s="34"/>
      <c r="AG167" s="34"/>
    </row>
    <row r="168" spans="1:33">
      <c r="A168" s="18" t="s">
        <v>249</v>
      </c>
      <c r="B168" s="19" t="s">
        <v>276</v>
      </c>
      <c r="C168" s="18" t="s">
        <v>60</v>
      </c>
      <c r="D168" s="18" t="s">
        <v>134</v>
      </c>
      <c r="E168" s="18" t="s">
        <v>92</v>
      </c>
      <c r="F168" s="53">
        <v>26.7</v>
      </c>
      <c r="G168" s="53"/>
      <c r="H168" s="18"/>
      <c r="I168" s="11" t="str">
        <f>LEFT(Tabel1[[#This Row],[Ruumi tüüp (TALO Tüüpruumide nimestik)]],2)</f>
        <v>21</v>
      </c>
      <c r="J168" s="22" t="s">
        <v>4</v>
      </c>
      <c r="K168" s="18" t="s">
        <v>10</v>
      </c>
      <c r="L168" s="11" t="str">
        <f>IFERROR(VLOOKUP(Tabel1[[#This Row],[Üürnik]],'Lepingu lisa'!$AW$3:$AX$22,2,FALSE),"")</f>
        <v>PALDISKI MNT _03</v>
      </c>
      <c r="M168" s="11" t="str">
        <f>IFERROR(VLOOKUP(Tabel1[[#This Row],[Jaotus]],Tabelid!L:M,2,FALSE),"")</f>
        <v>NONE</v>
      </c>
      <c r="N168" s="11"/>
      <c r="O168" s="34"/>
      <c r="P168" s="34"/>
      <c r="Q168" s="34"/>
      <c r="R168" s="34"/>
      <c r="S168" s="34"/>
      <c r="T168" s="34"/>
      <c r="U168" s="34"/>
      <c r="V168" s="34"/>
      <c r="W168" s="34"/>
      <c r="X168" s="34"/>
      <c r="Y168" s="34"/>
      <c r="Z168" s="34"/>
      <c r="AA168" s="34"/>
      <c r="AB168" s="34"/>
      <c r="AC168" s="34"/>
      <c r="AD168" s="34"/>
      <c r="AE168" s="34"/>
      <c r="AF168" s="34"/>
      <c r="AG168" s="34"/>
    </row>
    <row r="169" spans="1:33">
      <c r="A169" s="18" t="s">
        <v>249</v>
      </c>
      <c r="B169" s="19" t="s">
        <v>277</v>
      </c>
      <c r="C169" s="18" t="s">
        <v>60</v>
      </c>
      <c r="D169" s="18" t="s">
        <v>91</v>
      </c>
      <c r="E169" s="18" t="s">
        <v>92</v>
      </c>
      <c r="F169" s="53">
        <v>27.2</v>
      </c>
      <c r="G169" s="53"/>
      <c r="H169" s="18"/>
      <c r="I169" s="11" t="str">
        <f>LEFT(Tabel1[[#This Row],[Ruumi tüüp (TALO Tüüpruumide nimestik)]],2)</f>
        <v>21</v>
      </c>
      <c r="J169" s="22" t="s">
        <v>4</v>
      </c>
      <c r="K169" s="18" t="s">
        <v>10</v>
      </c>
      <c r="L169" s="11" t="str">
        <f>IFERROR(VLOOKUP(Tabel1[[#This Row],[Üürnik]],'Lepingu lisa'!$AW$3:$AX$22,2,FALSE),"")</f>
        <v>PALDISKI MNT _03</v>
      </c>
      <c r="M169" s="11" t="str">
        <f>IFERROR(VLOOKUP(Tabel1[[#This Row],[Jaotus]],Tabelid!L:M,2,FALSE),"")</f>
        <v>NONE</v>
      </c>
      <c r="N169" s="11"/>
      <c r="O169" s="34"/>
      <c r="P169" s="34"/>
      <c r="Q169" s="34"/>
      <c r="R169" s="34"/>
      <c r="S169" s="34"/>
      <c r="T169" s="34"/>
      <c r="U169" s="34"/>
      <c r="V169" s="34"/>
      <c r="W169" s="34"/>
      <c r="X169" s="34"/>
      <c r="Y169" s="34"/>
      <c r="Z169" s="34"/>
      <c r="AA169" s="34"/>
      <c r="AB169" s="34"/>
      <c r="AC169" s="34"/>
      <c r="AD169" s="34"/>
      <c r="AE169" s="34"/>
      <c r="AF169" s="34"/>
      <c r="AG169" s="34"/>
    </row>
    <row r="170" spans="1:33">
      <c r="A170" s="18" t="s">
        <v>249</v>
      </c>
      <c r="B170" s="19" t="s">
        <v>278</v>
      </c>
      <c r="C170" s="18" t="s">
        <v>60</v>
      </c>
      <c r="D170" s="18" t="s">
        <v>91</v>
      </c>
      <c r="E170" s="18" t="s">
        <v>92</v>
      </c>
      <c r="F170" s="53">
        <v>30.9</v>
      </c>
      <c r="G170" s="53"/>
      <c r="H170" s="18"/>
      <c r="I170" s="11" t="str">
        <f>LEFT(Tabel1[[#This Row],[Ruumi tüüp (TALO Tüüpruumide nimestik)]],2)</f>
        <v>21</v>
      </c>
      <c r="J170" s="22" t="s">
        <v>4</v>
      </c>
      <c r="K170" s="18" t="s">
        <v>10</v>
      </c>
      <c r="L170" s="11" t="str">
        <f>IFERROR(VLOOKUP(Tabel1[[#This Row],[Üürnik]],'Lepingu lisa'!$AW$3:$AX$22,2,FALSE),"")</f>
        <v>PALDISKI MNT _03</v>
      </c>
      <c r="M170" s="11" t="str">
        <f>IFERROR(VLOOKUP(Tabel1[[#This Row],[Jaotus]],Tabelid!L:M,2,FALSE),"")</f>
        <v>NONE</v>
      </c>
      <c r="N170" s="11"/>
      <c r="O170" s="34"/>
      <c r="P170" s="34"/>
      <c r="Q170" s="34"/>
      <c r="R170" s="34"/>
      <c r="S170" s="34"/>
      <c r="T170" s="34"/>
      <c r="U170" s="34"/>
      <c r="V170" s="34"/>
      <c r="W170" s="34"/>
      <c r="X170" s="34"/>
      <c r="Y170" s="34"/>
      <c r="Z170" s="34"/>
      <c r="AA170" s="34"/>
      <c r="AB170" s="34"/>
      <c r="AC170" s="34"/>
      <c r="AD170" s="34"/>
      <c r="AE170" s="34"/>
      <c r="AF170" s="34"/>
      <c r="AG170" s="34"/>
    </row>
    <row r="171" spans="1:33">
      <c r="A171" s="18" t="s">
        <v>249</v>
      </c>
      <c r="B171" s="19" t="s">
        <v>279</v>
      </c>
      <c r="C171" s="18" t="s">
        <v>60</v>
      </c>
      <c r="D171" s="18" t="s">
        <v>91</v>
      </c>
      <c r="E171" s="18" t="s">
        <v>92</v>
      </c>
      <c r="F171" s="53">
        <v>16.100000000000001</v>
      </c>
      <c r="G171" s="53"/>
      <c r="H171" s="18"/>
      <c r="I171" s="11" t="str">
        <f>LEFT(Tabel1[[#This Row],[Ruumi tüüp (TALO Tüüpruumide nimestik)]],2)</f>
        <v>21</v>
      </c>
      <c r="J171" s="22" t="s">
        <v>4</v>
      </c>
      <c r="K171" s="18" t="s">
        <v>10</v>
      </c>
      <c r="L171" s="11" t="str">
        <f>IFERROR(VLOOKUP(Tabel1[[#This Row],[Üürnik]],'Lepingu lisa'!$AW$3:$AX$22,2,FALSE),"")</f>
        <v>PALDISKI MNT _03</v>
      </c>
      <c r="M171" s="11" t="str">
        <f>IFERROR(VLOOKUP(Tabel1[[#This Row],[Jaotus]],Tabelid!L:M,2,FALSE),"")</f>
        <v>NONE</v>
      </c>
      <c r="N171" s="11"/>
      <c r="O171" s="34"/>
      <c r="P171" s="34"/>
      <c r="Q171" s="34"/>
      <c r="R171" s="34"/>
      <c r="S171" s="34"/>
      <c r="T171" s="34"/>
      <c r="U171" s="34"/>
      <c r="V171" s="34"/>
      <c r="W171" s="34"/>
      <c r="X171" s="34"/>
      <c r="Y171" s="34"/>
      <c r="Z171" s="34"/>
      <c r="AA171" s="34"/>
      <c r="AB171" s="34"/>
      <c r="AC171" s="34"/>
      <c r="AD171" s="34"/>
      <c r="AE171" s="34"/>
      <c r="AF171" s="34"/>
      <c r="AG171" s="34"/>
    </row>
    <row r="172" spans="1:33">
      <c r="A172" s="18" t="s">
        <v>249</v>
      </c>
      <c r="B172" s="19" t="s">
        <v>280</v>
      </c>
      <c r="C172" s="18" t="s">
        <v>60</v>
      </c>
      <c r="D172" s="18" t="s">
        <v>91</v>
      </c>
      <c r="E172" s="18" t="s">
        <v>92</v>
      </c>
      <c r="F172" s="53">
        <v>14.9</v>
      </c>
      <c r="G172" s="53"/>
      <c r="H172" s="18"/>
      <c r="I172" s="11" t="str">
        <f>LEFT(Tabel1[[#This Row],[Ruumi tüüp (TALO Tüüpruumide nimestik)]],2)</f>
        <v>21</v>
      </c>
      <c r="J172" s="22" t="s">
        <v>4</v>
      </c>
      <c r="K172" s="18" t="s">
        <v>10</v>
      </c>
      <c r="L172" s="11" t="str">
        <f>IFERROR(VLOOKUP(Tabel1[[#This Row],[Üürnik]],'Lepingu lisa'!$AW$3:$AX$22,2,FALSE),"")</f>
        <v>PALDISKI MNT _03</v>
      </c>
      <c r="M172" s="11" t="str">
        <f>IFERROR(VLOOKUP(Tabel1[[#This Row],[Jaotus]],Tabelid!L:M,2,FALSE),"")</f>
        <v>NONE</v>
      </c>
      <c r="N172" s="11"/>
      <c r="O172" s="34"/>
      <c r="P172" s="34"/>
      <c r="Q172" s="34"/>
      <c r="R172" s="34"/>
      <c r="S172" s="34"/>
      <c r="T172" s="34"/>
      <c r="U172" s="34"/>
      <c r="V172" s="34"/>
      <c r="W172" s="34"/>
      <c r="X172" s="34"/>
      <c r="Y172" s="34"/>
      <c r="Z172" s="34"/>
      <c r="AA172" s="34"/>
      <c r="AB172" s="34"/>
      <c r="AC172" s="34"/>
      <c r="AD172" s="34"/>
      <c r="AE172" s="34"/>
      <c r="AF172" s="34"/>
      <c r="AG172" s="34"/>
    </row>
    <row r="173" spans="1:33">
      <c r="A173" s="18" t="s">
        <v>249</v>
      </c>
      <c r="B173" s="19" t="s">
        <v>281</v>
      </c>
      <c r="C173" s="18" t="s">
        <v>60</v>
      </c>
      <c r="D173" s="18" t="s">
        <v>91</v>
      </c>
      <c r="E173" s="18" t="s">
        <v>92</v>
      </c>
      <c r="F173" s="53">
        <v>16.2</v>
      </c>
      <c r="G173" s="53"/>
      <c r="H173" s="18"/>
      <c r="I173" s="11" t="str">
        <f>LEFT(Tabel1[[#This Row],[Ruumi tüüp (TALO Tüüpruumide nimestik)]],2)</f>
        <v>21</v>
      </c>
      <c r="J173" s="22" t="s">
        <v>4</v>
      </c>
      <c r="K173" s="18" t="s">
        <v>10</v>
      </c>
      <c r="L173" s="11" t="str">
        <f>IFERROR(VLOOKUP(Tabel1[[#This Row],[Üürnik]],'Lepingu lisa'!$AW$3:$AX$22,2,FALSE),"")</f>
        <v>PALDISKI MNT _03</v>
      </c>
      <c r="M173" s="11" t="str">
        <f>IFERROR(VLOOKUP(Tabel1[[#This Row],[Jaotus]],Tabelid!L:M,2,FALSE),"")</f>
        <v>NONE</v>
      </c>
      <c r="N173" s="11"/>
      <c r="O173" s="34"/>
      <c r="P173" s="34"/>
      <c r="Q173" s="34"/>
      <c r="R173" s="34"/>
      <c r="S173" s="34"/>
      <c r="T173" s="34"/>
      <c r="U173" s="34"/>
      <c r="V173" s="34"/>
      <c r="W173" s="34"/>
      <c r="X173" s="34"/>
      <c r="Y173" s="34"/>
      <c r="Z173" s="34"/>
      <c r="AA173" s="34"/>
      <c r="AB173" s="34"/>
      <c r="AC173" s="34"/>
      <c r="AD173" s="34"/>
      <c r="AE173" s="34"/>
      <c r="AF173" s="34"/>
      <c r="AG173" s="34"/>
    </row>
    <row r="174" spans="1:33">
      <c r="A174" s="18" t="s">
        <v>249</v>
      </c>
      <c r="B174" s="19" t="s">
        <v>282</v>
      </c>
      <c r="C174" s="18" t="s">
        <v>60</v>
      </c>
      <c r="D174" s="18" t="s">
        <v>91</v>
      </c>
      <c r="E174" s="18" t="s">
        <v>92</v>
      </c>
      <c r="F174" s="53">
        <v>14.2</v>
      </c>
      <c r="G174" s="53"/>
      <c r="H174" s="18"/>
      <c r="I174" s="11" t="str">
        <f>LEFT(Tabel1[[#This Row],[Ruumi tüüp (TALO Tüüpruumide nimestik)]],2)</f>
        <v>21</v>
      </c>
      <c r="J174" s="22" t="s">
        <v>4</v>
      </c>
      <c r="K174" s="18" t="s">
        <v>10</v>
      </c>
      <c r="L174" s="11" t="str">
        <f>IFERROR(VLOOKUP(Tabel1[[#This Row],[Üürnik]],'Lepingu lisa'!$AW$3:$AX$22,2,FALSE),"")</f>
        <v>PALDISKI MNT _03</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c r="A175" s="18" t="s">
        <v>249</v>
      </c>
      <c r="B175" s="19" t="s">
        <v>283</v>
      </c>
      <c r="C175" s="18" t="s">
        <v>60</v>
      </c>
      <c r="D175" s="18" t="s">
        <v>175</v>
      </c>
      <c r="E175" s="18" t="s">
        <v>176</v>
      </c>
      <c r="F175" s="53">
        <v>26.3</v>
      </c>
      <c r="G175" s="53"/>
      <c r="H175" s="18"/>
      <c r="I175" s="11" t="str">
        <f>LEFT(Tabel1[[#This Row],[Ruumi tüüp (TALO Tüüpruumide nimestik)]],2)</f>
        <v>36</v>
      </c>
      <c r="J175" s="22" t="s">
        <v>4</v>
      </c>
      <c r="K175" s="18" t="s">
        <v>10</v>
      </c>
      <c r="L175" s="11" t="str">
        <f>IFERROR(VLOOKUP(Tabel1[[#This Row],[Üürnik]],'Lepingu lisa'!$AW$3:$AX$22,2,FALSE),"")</f>
        <v>PALDISKI MNT _03</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c r="A176" s="18" t="s">
        <v>249</v>
      </c>
      <c r="B176" s="19" t="s">
        <v>284</v>
      </c>
      <c r="C176" s="18" t="s">
        <v>60</v>
      </c>
      <c r="D176" s="18" t="s">
        <v>114</v>
      </c>
      <c r="E176" s="18" t="s">
        <v>115</v>
      </c>
      <c r="F176" s="53">
        <v>2.6</v>
      </c>
      <c r="G176" s="53"/>
      <c r="H176" s="18"/>
      <c r="I176" s="11" t="str">
        <f>LEFT(Tabel1[[#This Row],[Ruumi tüüp (TALO Tüüpruumide nimestik)]],2)</f>
        <v>72</v>
      </c>
      <c r="J176" s="22" t="s">
        <v>4</v>
      </c>
      <c r="K176" s="18" t="s">
        <v>10</v>
      </c>
      <c r="L176" s="11" t="str">
        <f>IFERROR(VLOOKUP(Tabel1[[#This Row],[Üürnik]],'Lepingu lisa'!$AW$3:$AX$22,2,FALSE),"")</f>
        <v>PALDISKI MNT _03</v>
      </c>
      <c r="M176" s="11" t="str">
        <f>IFERROR(VLOOKUP(Tabel1[[#This Row],[Jaotus]],Tabelid!L:M,2,FALSE),"")</f>
        <v>NONE</v>
      </c>
      <c r="N176" s="11"/>
      <c r="O176" s="34"/>
      <c r="P176" s="34"/>
      <c r="Q176" s="34"/>
      <c r="R176" s="34"/>
      <c r="S176" s="34"/>
      <c r="T176" s="34"/>
      <c r="U176" s="34"/>
      <c r="V176" s="34"/>
      <c r="W176" s="34"/>
      <c r="X176" s="34"/>
      <c r="Y176" s="34"/>
      <c r="Z176" s="34"/>
      <c r="AA176" s="34"/>
      <c r="AB176" s="34"/>
      <c r="AC176" s="34"/>
      <c r="AD176" s="34"/>
      <c r="AE176" s="34"/>
      <c r="AF176" s="34"/>
      <c r="AG176" s="34"/>
    </row>
    <row r="177" spans="1:33">
      <c r="A177" s="18" t="s">
        <v>249</v>
      </c>
      <c r="B177" s="19" t="s">
        <v>285</v>
      </c>
      <c r="C177" s="18" t="s">
        <v>60</v>
      </c>
      <c r="D177" s="18" t="s">
        <v>111</v>
      </c>
      <c r="E177" s="18" t="s">
        <v>112</v>
      </c>
      <c r="F177" s="53">
        <v>7.3</v>
      </c>
      <c r="G177" s="53"/>
      <c r="H177" s="18"/>
      <c r="I177" s="11" t="str">
        <f>LEFT(Tabel1[[#This Row],[Ruumi tüüp (TALO Tüüpruumide nimestik)]],2)</f>
        <v>71</v>
      </c>
      <c r="J177" s="22" t="s">
        <v>4</v>
      </c>
      <c r="K177" s="18" t="s">
        <v>10</v>
      </c>
      <c r="L177" s="11" t="str">
        <f>IFERROR(VLOOKUP(Tabel1[[#This Row],[Üürnik]],'Lepingu lisa'!$AW$3:$AX$22,2,FALSE),"")</f>
        <v>PALDISKI MNT _03</v>
      </c>
      <c r="M177" s="11" t="str">
        <f>IFERROR(VLOOKUP(Tabel1[[#This Row],[Jaotus]],Tabelid!L:M,2,FALSE),"")</f>
        <v>NONE</v>
      </c>
      <c r="N177" s="11"/>
      <c r="O177" s="34"/>
      <c r="P177" s="34"/>
      <c r="Q177" s="34"/>
      <c r="R177" s="34"/>
      <c r="S177" s="34"/>
      <c r="T177" s="34"/>
      <c r="U177" s="34"/>
      <c r="V177" s="34"/>
      <c r="W177" s="34"/>
      <c r="X177" s="34"/>
      <c r="Y177" s="34"/>
      <c r="Z177" s="34"/>
      <c r="AA177" s="34"/>
      <c r="AB177" s="34"/>
      <c r="AC177" s="34"/>
      <c r="AD177" s="34"/>
      <c r="AE177" s="34"/>
      <c r="AF177" s="34"/>
      <c r="AG177" s="34"/>
    </row>
    <row r="178" spans="1:33">
      <c r="A178" s="18" t="s">
        <v>249</v>
      </c>
      <c r="B178" s="19" t="s">
        <v>286</v>
      </c>
      <c r="C178" s="18" t="s">
        <v>60</v>
      </c>
      <c r="D178" s="18" t="s">
        <v>144</v>
      </c>
      <c r="E178" s="18" t="s">
        <v>145</v>
      </c>
      <c r="F178" s="53">
        <v>9</v>
      </c>
      <c r="G178" s="53"/>
      <c r="H178" s="18"/>
      <c r="I178" s="11" t="str">
        <f>LEFT(Tabel1[[#This Row],[Ruumi tüüp (TALO Tüüpruumide nimestik)]],2)</f>
        <v>86</v>
      </c>
      <c r="J178" s="22" t="s">
        <v>4</v>
      </c>
      <c r="K178" s="18" t="s">
        <v>10</v>
      </c>
      <c r="L178" s="11" t="str">
        <f>IFERROR(VLOOKUP(Tabel1[[#This Row],[Üürnik]],'Lepingu lisa'!$AW$3:$AX$22,2,FALSE),"")</f>
        <v>PALDISKI MNT _03</v>
      </c>
      <c r="M178" s="11" t="str">
        <f>IFERROR(VLOOKUP(Tabel1[[#This Row],[Jaotus]],Tabelid!L:M,2,FALSE),"")</f>
        <v>NONE</v>
      </c>
      <c r="N178" s="11"/>
      <c r="O178" s="34"/>
      <c r="P178" s="34"/>
      <c r="Q178" s="34"/>
      <c r="R178" s="34"/>
      <c r="S178" s="34"/>
      <c r="T178" s="34"/>
      <c r="U178" s="34"/>
      <c r="V178" s="34"/>
      <c r="W178" s="34"/>
      <c r="X178" s="34"/>
      <c r="Y178" s="34"/>
      <c r="Z178" s="34"/>
      <c r="AA178" s="34"/>
      <c r="AB178" s="34"/>
      <c r="AC178" s="34"/>
      <c r="AD178" s="34"/>
      <c r="AE178" s="34"/>
      <c r="AF178" s="34"/>
      <c r="AG178" s="34"/>
    </row>
    <row r="179" spans="1:33">
      <c r="A179" s="18" t="s">
        <v>249</v>
      </c>
      <c r="B179" s="19" t="s">
        <v>287</v>
      </c>
      <c r="C179" s="18" t="s">
        <v>60</v>
      </c>
      <c r="D179" s="18" t="s">
        <v>144</v>
      </c>
      <c r="E179" s="18" t="s">
        <v>145</v>
      </c>
      <c r="F179" s="53">
        <v>3.7</v>
      </c>
      <c r="G179" s="53"/>
      <c r="H179" s="18"/>
      <c r="I179" s="11" t="str">
        <f>LEFT(Tabel1[[#This Row],[Ruumi tüüp (TALO Tüüpruumide nimestik)]],2)</f>
        <v>86</v>
      </c>
      <c r="J179" s="22" t="s">
        <v>4</v>
      </c>
      <c r="K179" s="18" t="s">
        <v>10</v>
      </c>
      <c r="L179" s="11" t="str">
        <f>IFERROR(VLOOKUP(Tabel1[[#This Row],[Üürnik]],'Lepingu lisa'!$AW$3:$AX$22,2,FALSE),"")</f>
        <v>PALDISKI MNT _03</v>
      </c>
      <c r="M179" s="11" t="str">
        <f>IFERROR(VLOOKUP(Tabel1[[#This Row],[Jaotus]],Tabelid!L:M,2,FALSE),"")</f>
        <v>NONE</v>
      </c>
      <c r="N179" s="11"/>
      <c r="O179" s="34"/>
      <c r="P179" s="34"/>
      <c r="Q179" s="34"/>
      <c r="R179" s="34"/>
      <c r="S179" s="34"/>
      <c r="T179" s="34"/>
      <c r="U179" s="34"/>
      <c r="V179" s="34"/>
      <c r="W179" s="34"/>
      <c r="X179" s="34"/>
      <c r="Y179" s="34"/>
      <c r="Z179" s="34"/>
      <c r="AA179" s="34"/>
      <c r="AB179" s="34"/>
      <c r="AC179" s="34"/>
      <c r="AD179" s="34"/>
      <c r="AE179" s="34"/>
      <c r="AF179" s="34"/>
      <c r="AG179" s="34"/>
    </row>
    <row r="180" spans="1:33">
      <c r="A180" s="18" t="s">
        <v>249</v>
      </c>
      <c r="B180" s="19" t="s">
        <v>288</v>
      </c>
      <c r="C180" s="18" t="s">
        <v>60</v>
      </c>
      <c r="D180" s="18" t="s">
        <v>175</v>
      </c>
      <c r="E180" s="18" t="s">
        <v>176</v>
      </c>
      <c r="F180" s="53">
        <v>10.4</v>
      </c>
      <c r="G180" s="53"/>
      <c r="H180" s="18"/>
      <c r="I180" s="11" t="str">
        <f>LEFT(Tabel1[[#This Row],[Ruumi tüüp (TALO Tüüpruumide nimestik)]],2)</f>
        <v>36</v>
      </c>
      <c r="J180" s="22" t="s">
        <v>4</v>
      </c>
      <c r="K180" s="18" t="s">
        <v>10</v>
      </c>
      <c r="L180" s="11" t="str">
        <f>IFERROR(VLOOKUP(Tabel1[[#This Row],[Üürnik]],'Lepingu lisa'!$AW$3:$AX$22,2,FALSE),"")</f>
        <v>PALDISKI MNT _03</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c r="A181" s="18" t="s">
        <v>249</v>
      </c>
      <c r="B181" s="19" t="s">
        <v>289</v>
      </c>
      <c r="C181" s="18" t="s">
        <v>60</v>
      </c>
      <c r="D181" s="18" t="s">
        <v>121</v>
      </c>
      <c r="E181" s="18" t="s">
        <v>78</v>
      </c>
      <c r="F181" s="53">
        <v>3</v>
      </c>
      <c r="G181" s="53"/>
      <c r="H181" s="18"/>
      <c r="I181" s="11" t="str">
        <f>LEFT(Tabel1[[#This Row],[Ruumi tüüp (TALO Tüüpruumide nimestik)]],2)</f>
        <v>91</v>
      </c>
      <c r="J181" s="22" t="s">
        <v>4</v>
      </c>
      <c r="K181" s="18" t="s">
        <v>10</v>
      </c>
      <c r="L181" s="11" t="str">
        <f>IFERROR(VLOOKUP(Tabel1[[#This Row],[Üürnik]],'Lepingu lisa'!$AW$3:$AX$22,2,FALSE),"")</f>
        <v>PALDISKI MNT _03</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c r="A182" s="18" t="s">
        <v>249</v>
      </c>
      <c r="B182" s="19" t="s">
        <v>290</v>
      </c>
      <c r="C182" s="18" t="s">
        <v>60</v>
      </c>
      <c r="D182" s="18" t="s">
        <v>175</v>
      </c>
      <c r="E182" s="18" t="s">
        <v>176</v>
      </c>
      <c r="F182" s="53">
        <v>10.6</v>
      </c>
      <c r="G182" s="53"/>
      <c r="H182" s="18"/>
      <c r="I182" s="11" t="str">
        <f>LEFT(Tabel1[[#This Row],[Ruumi tüüp (TALO Tüüpruumide nimestik)]],2)</f>
        <v>36</v>
      </c>
      <c r="J182" s="22" t="s">
        <v>4</v>
      </c>
      <c r="K182" s="18" t="s">
        <v>10</v>
      </c>
      <c r="L182" s="11" t="str">
        <f>IFERROR(VLOOKUP(Tabel1[[#This Row],[Üürnik]],'Lepingu lisa'!$AW$3:$AX$22,2,FALSE),"")</f>
        <v>PALDISKI MNT _03</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c r="A183" s="18" t="s">
        <v>249</v>
      </c>
      <c r="B183" s="19" t="s">
        <v>291</v>
      </c>
      <c r="C183" s="18" t="s">
        <v>60</v>
      </c>
      <c r="D183" s="18" t="s">
        <v>175</v>
      </c>
      <c r="E183" s="18" t="s">
        <v>176</v>
      </c>
      <c r="F183" s="53">
        <v>12.6</v>
      </c>
      <c r="G183" s="53"/>
      <c r="H183" s="18"/>
      <c r="I183" s="11" t="str">
        <f>LEFT(Tabel1[[#This Row],[Ruumi tüüp (TALO Tüüpruumide nimestik)]],2)</f>
        <v>36</v>
      </c>
      <c r="J183" s="22" t="s">
        <v>4</v>
      </c>
      <c r="K183" s="18" t="s">
        <v>10</v>
      </c>
      <c r="L183" s="11" t="str">
        <f>IFERROR(VLOOKUP(Tabel1[[#This Row],[Üürnik]],'Lepingu lisa'!$AW$3:$AX$22,2,FALSE),"")</f>
        <v>PALDISKI MNT _03</v>
      </c>
      <c r="M183" s="11" t="str">
        <f>IFERROR(VLOOKUP(Tabel1[[#This Row],[Jaotus]],Tabelid!L:M,2,FALSE),"")</f>
        <v>NONE</v>
      </c>
      <c r="N183" s="11"/>
      <c r="O183" s="34"/>
      <c r="P183" s="34"/>
      <c r="Q183" s="34"/>
      <c r="R183" s="34"/>
      <c r="S183" s="34"/>
      <c r="T183" s="34"/>
      <c r="U183" s="34"/>
      <c r="V183" s="34"/>
      <c r="W183" s="34"/>
      <c r="X183" s="34"/>
      <c r="Y183" s="34"/>
      <c r="Z183" s="34"/>
      <c r="AA183" s="34"/>
      <c r="AB183" s="34"/>
      <c r="AC183" s="34"/>
      <c r="AD183" s="34"/>
      <c r="AE183" s="34"/>
      <c r="AF183" s="34"/>
      <c r="AG183" s="34"/>
    </row>
    <row r="184" spans="1:33">
      <c r="A184" s="18" t="s">
        <v>249</v>
      </c>
      <c r="B184" s="19" t="s">
        <v>292</v>
      </c>
      <c r="C184" s="18" t="s">
        <v>60</v>
      </c>
      <c r="D184" s="18" t="s">
        <v>121</v>
      </c>
      <c r="E184" s="18" t="s">
        <v>78</v>
      </c>
      <c r="F184" s="53">
        <v>3.8</v>
      </c>
      <c r="G184" s="53"/>
      <c r="H184" s="18"/>
      <c r="I184" s="11" t="str">
        <f>LEFT(Tabel1[[#This Row],[Ruumi tüüp (TALO Tüüpruumide nimestik)]],2)</f>
        <v>91</v>
      </c>
      <c r="J184" s="22" t="s">
        <v>4</v>
      </c>
      <c r="K184" s="18" t="s">
        <v>10</v>
      </c>
      <c r="L184" s="11" t="str">
        <f>IFERROR(VLOOKUP(Tabel1[[#This Row],[Üürnik]],'Lepingu lisa'!$AW$3:$AX$22,2,FALSE),"")</f>
        <v>PALDISKI MNT _03</v>
      </c>
      <c r="M184" s="11" t="str">
        <f>IFERROR(VLOOKUP(Tabel1[[#This Row],[Jaotus]],Tabelid!L:M,2,FALSE),"")</f>
        <v>NONE</v>
      </c>
      <c r="N184" s="11"/>
      <c r="O184" s="34"/>
      <c r="P184" s="34"/>
      <c r="Q184" s="34"/>
      <c r="R184" s="34"/>
      <c r="S184" s="34"/>
      <c r="T184" s="34"/>
      <c r="U184" s="34"/>
      <c r="V184" s="34"/>
      <c r="W184" s="34"/>
      <c r="X184" s="34"/>
      <c r="Y184" s="34"/>
      <c r="Z184" s="34"/>
      <c r="AA184" s="34"/>
      <c r="AB184" s="34"/>
      <c r="AC184" s="34"/>
      <c r="AD184" s="34"/>
      <c r="AE184" s="34"/>
      <c r="AF184" s="34"/>
      <c r="AG184" s="34"/>
    </row>
    <row r="185" spans="1:33">
      <c r="A185" s="18" t="s">
        <v>249</v>
      </c>
      <c r="B185" s="19" t="s">
        <v>293</v>
      </c>
      <c r="C185" s="18" t="s">
        <v>60</v>
      </c>
      <c r="D185" s="18" t="s">
        <v>175</v>
      </c>
      <c r="E185" s="18" t="s">
        <v>176</v>
      </c>
      <c r="F185" s="53">
        <v>16.399999999999999</v>
      </c>
      <c r="G185" s="53"/>
      <c r="H185" s="18"/>
      <c r="I185" s="11" t="str">
        <f>LEFT(Tabel1[[#This Row],[Ruumi tüüp (TALO Tüüpruumide nimestik)]],2)</f>
        <v>36</v>
      </c>
      <c r="J185" s="22" t="s">
        <v>4</v>
      </c>
      <c r="K185" s="18" t="s">
        <v>10</v>
      </c>
      <c r="L185" s="11" t="str">
        <f>IFERROR(VLOOKUP(Tabel1[[#This Row],[Üürnik]],'Lepingu lisa'!$AW$3:$AX$22,2,FALSE),"")</f>
        <v>PALDISKI MNT _03</v>
      </c>
      <c r="M185" s="11" t="str">
        <f>IFERROR(VLOOKUP(Tabel1[[#This Row],[Jaotus]],Tabelid!L:M,2,FALSE),"")</f>
        <v>NONE</v>
      </c>
      <c r="N185" s="11"/>
      <c r="O185" s="34"/>
      <c r="P185" s="34"/>
      <c r="Q185" s="34"/>
      <c r="R185" s="34"/>
      <c r="S185" s="34"/>
      <c r="T185" s="34"/>
      <c r="U185" s="34"/>
      <c r="V185" s="34"/>
      <c r="W185" s="34"/>
      <c r="X185" s="34"/>
      <c r="Y185" s="34"/>
      <c r="Z185" s="34"/>
      <c r="AA185" s="34"/>
      <c r="AB185" s="34"/>
      <c r="AC185" s="34"/>
      <c r="AD185" s="34"/>
      <c r="AE185" s="34"/>
      <c r="AF185" s="34"/>
      <c r="AG185" s="34"/>
    </row>
    <row r="186" spans="1:33">
      <c r="A186" s="18" t="s">
        <v>249</v>
      </c>
      <c r="B186" s="19" t="s">
        <v>294</v>
      </c>
      <c r="C186" s="18" t="s">
        <v>60</v>
      </c>
      <c r="D186" s="18" t="s">
        <v>98</v>
      </c>
      <c r="E186" s="18" t="s">
        <v>78</v>
      </c>
      <c r="F186" s="53">
        <v>22.1</v>
      </c>
      <c r="G186" s="53"/>
      <c r="H186" s="18"/>
      <c r="I186" s="11" t="str">
        <f>LEFT(Tabel1[[#This Row],[Ruumi tüüp (TALO Tüüpruumide nimestik)]],2)</f>
        <v>91</v>
      </c>
      <c r="J186" s="22" t="s">
        <v>4</v>
      </c>
      <c r="K186" s="18" t="s">
        <v>10</v>
      </c>
      <c r="L186" s="11" t="str">
        <f>IFERROR(VLOOKUP(Tabel1[[#This Row],[Üürnik]],'Lepingu lisa'!$AW$3:$AX$22,2,FALSE),"")</f>
        <v>PALDISKI MNT _03</v>
      </c>
      <c r="M186" s="11" t="str">
        <f>IFERROR(VLOOKUP(Tabel1[[#This Row],[Jaotus]],Tabelid!L:M,2,FALSE),"")</f>
        <v>NONE</v>
      </c>
      <c r="N186" s="11"/>
      <c r="O186" s="34"/>
      <c r="P186" s="34"/>
      <c r="Q186" s="34"/>
      <c r="R186" s="34"/>
      <c r="S186" s="34"/>
      <c r="T186" s="34"/>
      <c r="U186" s="34"/>
      <c r="V186" s="34"/>
      <c r="W186" s="34"/>
      <c r="X186" s="34"/>
      <c r="Y186" s="34"/>
      <c r="Z186" s="34"/>
      <c r="AA186" s="34"/>
      <c r="AB186" s="34"/>
      <c r="AC186" s="34"/>
      <c r="AD186" s="34"/>
      <c r="AE186" s="34"/>
      <c r="AF186" s="34"/>
      <c r="AG186" s="34"/>
    </row>
    <row r="187" spans="1:33">
      <c r="A187" s="18" t="s">
        <v>249</v>
      </c>
      <c r="B187" s="19" t="s">
        <v>295</v>
      </c>
      <c r="C187" s="18" t="s">
        <v>60</v>
      </c>
      <c r="D187" s="18" t="s">
        <v>125</v>
      </c>
      <c r="E187" s="18" t="s">
        <v>126</v>
      </c>
      <c r="F187" s="53">
        <v>2.2000000000000002</v>
      </c>
      <c r="G187" s="53"/>
      <c r="H187" s="18"/>
      <c r="I187" s="11" t="str">
        <f>LEFT(Tabel1[[#This Row],[Ruumi tüüp (TALO Tüüpruumide nimestik)]],2)</f>
        <v>73</v>
      </c>
      <c r="J187" s="22" t="s">
        <v>4</v>
      </c>
      <c r="K187" s="18" t="s">
        <v>10</v>
      </c>
      <c r="L187" s="11" t="str">
        <f>IFERROR(VLOOKUP(Tabel1[[#This Row],[Üürnik]],'Lepingu lisa'!$AW$3:$AX$22,2,FALSE),"")</f>
        <v>PALDISKI MNT _03</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c r="A188" s="18" t="s">
        <v>249</v>
      </c>
      <c r="B188" s="19" t="s">
        <v>296</v>
      </c>
      <c r="C188" s="18" t="s">
        <v>60</v>
      </c>
      <c r="D188" s="18" t="s">
        <v>125</v>
      </c>
      <c r="E188" s="18" t="s">
        <v>126</v>
      </c>
      <c r="F188" s="53">
        <v>2.1</v>
      </c>
      <c r="G188" s="53"/>
      <c r="H188" s="18"/>
      <c r="I188" s="11" t="str">
        <f>LEFT(Tabel1[[#This Row],[Ruumi tüüp (TALO Tüüpruumide nimestik)]],2)</f>
        <v>73</v>
      </c>
      <c r="J188" s="22" t="s">
        <v>4</v>
      </c>
      <c r="K188" s="18" t="s">
        <v>10</v>
      </c>
      <c r="L188" s="11" t="str">
        <f>IFERROR(VLOOKUP(Tabel1[[#This Row],[Üürnik]],'Lepingu lisa'!$AW$3:$AX$22,2,FALSE),"")</f>
        <v>PALDISKI MNT _03</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c r="A189" s="18" t="s">
        <v>249</v>
      </c>
      <c r="B189" s="19" t="s">
        <v>297</v>
      </c>
      <c r="C189" s="18" t="s">
        <v>60</v>
      </c>
      <c r="D189" s="18" t="s">
        <v>114</v>
      </c>
      <c r="E189" s="18" t="s">
        <v>115</v>
      </c>
      <c r="F189" s="53">
        <v>6.8</v>
      </c>
      <c r="G189" s="53"/>
      <c r="H189" s="18"/>
      <c r="I189" s="11" t="str">
        <f>LEFT(Tabel1[[#This Row],[Ruumi tüüp (TALO Tüüpruumide nimestik)]],2)</f>
        <v>72</v>
      </c>
      <c r="J189" s="22" t="s">
        <v>4</v>
      </c>
      <c r="K189" s="18" t="s">
        <v>10</v>
      </c>
      <c r="L189" s="11" t="str">
        <f>IFERROR(VLOOKUP(Tabel1[[#This Row],[Üürnik]],'Lepingu lisa'!$AW$3:$AX$22,2,FALSE),"")</f>
        <v>PALDISKI MNT _03</v>
      </c>
      <c r="M189" s="11" t="str">
        <f>IFERROR(VLOOKUP(Tabel1[[#This Row],[Jaotus]],Tabelid!L:M,2,FALSE),"")</f>
        <v>NONE</v>
      </c>
      <c r="N189" s="11"/>
      <c r="O189" s="34"/>
      <c r="P189" s="34"/>
      <c r="Q189" s="34"/>
      <c r="R189" s="34"/>
      <c r="S189" s="34"/>
      <c r="T189" s="34"/>
      <c r="U189" s="34"/>
      <c r="V189" s="34"/>
      <c r="W189" s="34"/>
      <c r="X189" s="34"/>
      <c r="Y189" s="34"/>
      <c r="Z189" s="34"/>
      <c r="AA189" s="34"/>
      <c r="AB189" s="34"/>
      <c r="AC189" s="34"/>
      <c r="AD189" s="34"/>
      <c r="AE189" s="34"/>
      <c r="AF189" s="34"/>
      <c r="AG189" s="34"/>
    </row>
    <row r="190" spans="1:33">
      <c r="A190" s="18" t="s">
        <v>249</v>
      </c>
      <c r="B190" s="19" t="s">
        <v>298</v>
      </c>
      <c r="C190" s="18" t="s">
        <v>60</v>
      </c>
      <c r="D190" s="18" t="s">
        <v>121</v>
      </c>
      <c r="E190" s="18" t="s">
        <v>78</v>
      </c>
      <c r="F190" s="53">
        <v>23.5</v>
      </c>
      <c r="G190" s="53"/>
      <c r="H190" s="18"/>
      <c r="I190" s="11" t="str">
        <f>LEFT(Tabel1[[#This Row],[Ruumi tüüp (TALO Tüüpruumide nimestik)]],2)</f>
        <v>91</v>
      </c>
      <c r="J190" s="22" t="s">
        <v>4</v>
      </c>
      <c r="K190" s="18" t="s">
        <v>10</v>
      </c>
      <c r="L190" s="11" t="str">
        <f>IFERROR(VLOOKUP(Tabel1[[#This Row],[Üürnik]],'Lepingu lisa'!$AW$3:$AX$22,2,FALSE),"")</f>
        <v>PALDISKI MNT _03</v>
      </c>
      <c r="M190" s="11" t="str">
        <f>IFERROR(VLOOKUP(Tabel1[[#This Row],[Jaotus]],Tabelid!L:M,2,FALSE),"")</f>
        <v>NONE</v>
      </c>
      <c r="N190" s="11"/>
      <c r="O190" s="34"/>
      <c r="P190" s="34"/>
      <c r="Q190" s="34"/>
      <c r="R190" s="34"/>
      <c r="S190" s="34"/>
      <c r="T190" s="34"/>
      <c r="U190" s="34"/>
      <c r="V190" s="34"/>
      <c r="W190" s="34"/>
      <c r="X190" s="34"/>
      <c r="Y190" s="34"/>
      <c r="Z190" s="34"/>
      <c r="AA190" s="34"/>
      <c r="AB190" s="34"/>
      <c r="AC190" s="34"/>
      <c r="AD190" s="34"/>
      <c r="AE190" s="34"/>
      <c r="AF190" s="34"/>
      <c r="AG190" s="34"/>
    </row>
    <row r="191" spans="1:33">
      <c r="A191" s="18" t="s">
        <v>249</v>
      </c>
      <c r="B191" s="19" t="s">
        <v>299</v>
      </c>
      <c r="C191" s="18" t="s">
        <v>60</v>
      </c>
      <c r="D191" s="18" t="s">
        <v>98</v>
      </c>
      <c r="E191" s="18" t="s">
        <v>78</v>
      </c>
      <c r="F191" s="53">
        <v>172.1</v>
      </c>
      <c r="G191" s="53"/>
      <c r="H191" s="18"/>
      <c r="I191" s="11" t="str">
        <f>LEFT(Tabel1[[#This Row],[Ruumi tüüp (TALO Tüüpruumide nimestik)]],2)</f>
        <v>91</v>
      </c>
      <c r="J191" s="22" t="s">
        <v>4</v>
      </c>
      <c r="K191" s="18" t="s">
        <v>10</v>
      </c>
      <c r="L191" s="11" t="str">
        <f>IFERROR(VLOOKUP(Tabel1[[#This Row],[Üürnik]],'Lepingu lisa'!$AW$3:$AX$22,2,FALSE),"")</f>
        <v>PALDISKI MNT _03</v>
      </c>
      <c r="M191" s="11" t="str">
        <f>IFERROR(VLOOKUP(Tabel1[[#This Row],[Jaotus]],Tabelid!L:M,2,FALSE),"")</f>
        <v>NONE</v>
      </c>
      <c r="N191" s="11"/>
      <c r="O191" s="34"/>
      <c r="P191" s="34"/>
      <c r="Q191" s="34"/>
      <c r="R191" s="34"/>
      <c r="S191" s="34"/>
      <c r="T191" s="34"/>
      <c r="U191" s="34"/>
      <c r="V191" s="34"/>
      <c r="W191" s="34"/>
      <c r="X191" s="34"/>
      <c r="Y191" s="34"/>
      <c r="Z191" s="34"/>
      <c r="AA191" s="34"/>
      <c r="AB191" s="34"/>
      <c r="AC191" s="34"/>
      <c r="AD191" s="34"/>
      <c r="AE191" s="34"/>
      <c r="AF191" s="34"/>
      <c r="AG191" s="34"/>
    </row>
    <row r="192" spans="1:33">
      <c r="A192" s="18" t="s">
        <v>249</v>
      </c>
      <c r="B192" s="19" t="s">
        <v>300</v>
      </c>
      <c r="C192" s="18" t="s">
        <v>60</v>
      </c>
      <c r="D192" s="18" t="s">
        <v>98</v>
      </c>
      <c r="E192" s="18" t="s">
        <v>78</v>
      </c>
      <c r="F192" s="53">
        <v>18.399999999999999</v>
      </c>
      <c r="G192" s="53"/>
      <c r="H192" s="18"/>
      <c r="I192" s="11" t="str">
        <f>LEFT(Tabel1[[#This Row],[Ruumi tüüp (TALO Tüüpruumide nimestik)]],2)</f>
        <v>91</v>
      </c>
      <c r="J192" s="22" t="s">
        <v>4</v>
      </c>
      <c r="K192" s="18" t="s">
        <v>10</v>
      </c>
      <c r="L192" s="11" t="str">
        <f>IFERROR(VLOOKUP(Tabel1[[#This Row],[Üürnik]],'Lepingu lisa'!$AW$3:$AX$22,2,FALSE),"")</f>
        <v>PALDISKI MNT _03</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c r="A193" s="18" t="s">
        <v>249</v>
      </c>
      <c r="B193" s="19" t="s">
        <v>301</v>
      </c>
      <c r="C193" s="18" t="s">
        <v>60</v>
      </c>
      <c r="D193" s="18" t="s">
        <v>175</v>
      </c>
      <c r="E193" s="18" t="s">
        <v>176</v>
      </c>
      <c r="F193" s="53">
        <v>11.5</v>
      </c>
      <c r="G193" s="53"/>
      <c r="H193" s="18"/>
      <c r="I193" s="11" t="str">
        <f>LEFT(Tabel1[[#This Row],[Ruumi tüüp (TALO Tüüpruumide nimestik)]],2)</f>
        <v>36</v>
      </c>
      <c r="J193" s="22" t="s">
        <v>4</v>
      </c>
      <c r="K193" s="18" t="s">
        <v>10</v>
      </c>
      <c r="L193" s="11" t="str">
        <f>IFERROR(VLOOKUP(Tabel1[[#This Row],[Üürnik]],'Lepingu lisa'!$AW$3:$AX$22,2,FALSE),"")</f>
        <v>PALDISKI MNT _03</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c r="A194" s="18" t="s">
        <v>249</v>
      </c>
      <c r="B194" s="19" t="s">
        <v>302</v>
      </c>
      <c r="C194" s="18" t="s">
        <v>60</v>
      </c>
      <c r="D194" s="18" t="s">
        <v>175</v>
      </c>
      <c r="E194" s="18" t="s">
        <v>176</v>
      </c>
      <c r="F194" s="53">
        <v>11.4</v>
      </c>
      <c r="G194" s="53"/>
      <c r="H194" s="18"/>
      <c r="I194" s="11" t="str">
        <f>LEFT(Tabel1[[#This Row],[Ruumi tüüp (TALO Tüüpruumide nimestik)]],2)</f>
        <v>36</v>
      </c>
      <c r="J194" s="22" t="s">
        <v>4</v>
      </c>
      <c r="K194" s="18" t="s">
        <v>10</v>
      </c>
      <c r="L194" s="11" t="str">
        <f>IFERROR(VLOOKUP(Tabel1[[#This Row],[Üürnik]],'Lepingu lisa'!$AW$3:$AX$22,2,FALSE),"")</f>
        <v>PALDISKI MNT _03</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c r="A195" s="18" t="s">
        <v>249</v>
      </c>
      <c r="B195" s="19" t="s">
        <v>303</v>
      </c>
      <c r="C195" s="18" t="s">
        <v>60</v>
      </c>
      <c r="D195" s="18" t="s">
        <v>175</v>
      </c>
      <c r="E195" s="18" t="s">
        <v>176</v>
      </c>
      <c r="F195" s="53">
        <v>14.9</v>
      </c>
      <c r="G195" s="53"/>
      <c r="H195" s="18"/>
      <c r="I195" s="11" t="str">
        <f>LEFT(Tabel1[[#This Row],[Ruumi tüüp (TALO Tüüpruumide nimestik)]],2)</f>
        <v>36</v>
      </c>
      <c r="J195" s="22" t="s">
        <v>4</v>
      </c>
      <c r="K195" s="18" t="s">
        <v>10</v>
      </c>
      <c r="L195" s="11" t="str">
        <f>IFERROR(VLOOKUP(Tabel1[[#This Row],[Üürnik]],'Lepingu lisa'!$AW$3:$AX$22,2,FALSE),"")</f>
        <v>PALDISKI MNT _03</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c r="A196" s="18" t="s">
        <v>249</v>
      </c>
      <c r="B196" s="19" t="s">
        <v>304</v>
      </c>
      <c r="C196" s="18" t="s">
        <v>60</v>
      </c>
      <c r="D196" s="18" t="s">
        <v>175</v>
      </c>
      <c r="E196" s="18" t="s">
        <v>176</v>
      </c>
      <c r="F196" s="53">
        <v>17.7</v>
      </c>
      <c r="G196" s="53"/>
      <c r="H196" s="18"/>
      <c r="I196" s="11" t="str">
        <f>LEFT(Tabel1[[#This Row],[Ruumi tüüp (TALO Tüüpruumide nimestik)]],2)</f>
        <v>36</v>
      </c>
      <c r="J196" s="22" t="s">
        <v>4</v>
      </c>
      <c r="K196" s="18" t="s">
        <v>10</v>
      </c>
      <c r="L196" s="11" t="str">
        <f>IFERROR(VLOOKUP(Tabel1[[#This Row],[Üürnik]],'Lepingu lisa'!$AW$3:$AX$22,2,FALSE),"")</f>
        <v>PALDISKI MNT _03</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c r="A197" s="18" t="s">
        <v>249</v>
      </c>
      <c r="B197" s="19" t="s">
        <v>305</v>
      </c>
      <c r="C197" s="18" t="s">
        <v>60</v>
      </c>
      <c r="D197" s="18" t="s">
        <v>175</v>
      </c>
      <c r="E197" s="18" t="s">
        <v>176</v>
      </c>
      <c r="F197" s="53">
        <v>13.3</v>
      </c>
      <c r="G197" s="53"/>
      <c r="H197" s="18"/>
      <c r="I197" s="11" t="str">
        <f>LEFT(Tabel1[[#This Row],[Ruumi tüüp (TALO Tüüpruumide nimestik)]],2)</f>
        <v>36</v>
      </c>
      <c r="J197" s="22" t="s">
        <v>4</v>
      </c>
      <c r="K197" s="18" t="s">
        <v>10</v>
      </c>
      <c r="L197" s="11" t="str">
        <f>IFERROR(VLOOKUP(Tabel1[[#This Row],[Üürnik]],'Lepingu lisa'!$AW$3:$AX$22,2,FALSE),"")</f>
        <v>PALDISKI MNT _03</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c r="A198" s="18" t="s">
        <v>249</v>
      </c>
      <c r="B198" s="19" t="s">
        <v>306</v>
      </c>
      <c r="C198" s="18" t="s">
        <v>60</v>
      </c>
      <c r="D198" s="18" t="s">
        <v>95</v>
      </c>
      <c r="E198" s="18" t="s">
        <v>96</v>
      </c>
      <c r="F198" s="53">
        <v>4.5</v>
      </c>
      <c r="G198" s="53"/>
      <c r="H198" s="18"/>
      <c r="I198" s="11" t="str">
        <f>LEFT(Tabel1[[#This Row],[Ruumi tüüp (TALO Tüüpruumide nimestik)]],2)</f>
        <v>59</v>
      </c>
      <c r="J198" s="22" t="s">
        <v>4</v>
      </c>
      <c r="K198" s="18" t="s">
        <v>10</v>
      </c>
      <c r="L198" s="11" t="str">
        <f>IFERROR(VLOOKUP(Tabel1[[#This Row],[Üürnik]],'Lepingu lisa'!$AW$3:$AX$22,2,FALSE),"")</f>
        <v>PALDISKI MNT _03</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c r="A199" s="18" t="s">
        <v>249</v>
      </c>
      <c r="B199" s="19" t="s">
        <v>307</v>
      </c>
      <c r="C199" s="18" t="s">
        <v>60</v>
      </c>
      <c r="D199" s="18" t="s">
        <v>125</v>
      </c>
      <c r="E199" s="18" t="s">
        <v>126</v>
      </c>
      <c r="F199" s="53">
        <v>3.8</v>
      </c>
      <c r="G199" s="53"/>
      <c r="H199" s="18"/>
      <c r="I199" s="11" t="str">
        <f>LEFT(Tabel1[[#This Row],[Ruumi tüüp (TALO Tüüpruumide nimestik)]],2)</f>
        <v>73</v>
      </c>
      <c r="J199" s="22" t="s">
        <v>4</v>
      </c>
      <c r="K199" s="18" t="s">
        <v>10</v>
      </c>
      <c r="L199" s="11" t="str">
        <f>IFERROR(VLOOKUP(Tabel1[[#This Row],[Üürnik]],'Lepingu lisa'!$AW$3:$AX$22,2,FALSE),"")</f>
        <v>PALDISKI MNT _03</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c r="A200" s="18" t="s">
        <v>249</v>
      </c>
      <c r="B200" s="19" t="s">
        <v>308</v>
      </c>
      <c r="C200" s="18" t="s">
        <v>60</v>
      </c>
      <c r="D200" s="18" t="s">
        <v>121</v>
      </c>
      <c r="E200" s="18" t="s">
        <v>78</v>
      </c>
      <c r="F200" s="53">
        <v>4.2</v>
      </c>
      <c r="G200" s="53"/>
      <c r="H200" s="18"/>
      <c r="I200" s="11" t="str">
        <f>LEFT(Tabel1[[#This Row],[Ruumi tüüp (TALO Tüüpruumide nimestik)]],2)</f>
        <v>91</v>
      </c>
      <c r="J200" s="22" t="s">
        <v>4</v>
      </c>
      <c r="K200" s="18" t="s">
        <v>10</v>
      </c>
      <c r="L200" s="11" t="str">
        <f>IFERROR(VLOOKUP(Tabel1[[#This Row],[Üürnik]],'Lepingu lisa'!$AW$3:$AX$22,2,FALSE),"")</f>
        <v>PALDISKI MNT _03</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c r="A201" s="18" t="s">
        <v>249</v>
      </c>
      <c r="B201" s="19" t="s">
        <v>309</v>
      </c>
      <c r="C201" s="18" t="s">
        <v>60</v>
      </c>
      <c r="D201" s="18" t="s">
        <v>175</v>
      </c>
      <c r="E201" s="18" t="s">
        <v>176</v>
      </c>
      <c r="F201" s="53">
        <v>14</v>
      </c>
      <c r="G201" s="53"/>
      <c r="H201" s="18"/>
      <c r="I201" s="11" t="str">
        <f>LEFT(Tabel1[[#This Row],[Ruumi tüüp (TALO Tüüpruumide nimestik)]],2)</f>
        <v>36</v>
      </c>
      <c r="J201" s="22" t="s">
        <v>4</v>
      </c>
      <c r="K201" s="18" t="s">
        <v>10</v>
      </c>
      <c r="L201" s="11" t="str">
        <f>IFERROR(VLOOKUP(Tabel1[[#This Row],[Üürnik]],'Lepingu lisa'!$AW$3:$AX$22,2,FALSE),"")</f>
        <v>PALDISKI MNT _03</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c r="A202" s="18" t="s">
        <v>249</v>
      </c>
      <c r="B202" s="19" t="s">
        <v>310</v>
      </c>
      <c r="C202" s="18" t="s">
        <v>60</v>
      </c>
      <c r="D202" s="18" t="s">
        <v>175</v>
      </c>
      <c r="E202" s="18" t="s">
        <v>176</v>
      </c>
      <c r="F202" s="53">
        <v>25.9</v>
      </c>
      <c r="G202" s="53"/>
      <c r="H202" s="18"/>
      <c r="I202" s="11" t="str">
        <f>LEFT(Tabel1[[#This Row],[Ruumi tüüp (TALO Tüüpruumide nimestik)]],2)</f>
        <v>36</v>
      </c>
      <c r="J202" s="22" t="s">
        <v>4</v>
      </c>
      <c r="K202" s="18" t="s">
        <v>10</v>
      </c>
      <c r="L202" s="11" t="str">
        <f>IFERROR(VLOOKUP(Tabel1[[#This Row],[Üürnik]],'Lepingu lisa'!$AW$3:$AX$22,2,FALSE),"")</f>
        <v>PALDISKI MNT _03</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c r="A203" s="18" t="s">
        <v>249</v>
      </c>
      <c r="B203" s="19" t="s">
        <v>311</v>
      </c>
      <c r="C203" s="18" t="s">
        <v>60</v>
      </c>
      <c r="D203" s="18" t="s">
        <v>95</v>
      </c>
      <c r="E203" s="18" t="s">
        <v>96</v>
      </c>
      <c r="F203" s="53">
        <v>25.2</v>
      </c>
      <c r="G203" s="53"/>
      <c r="H203" s="18"/>
      <c r="I203" s="11" t="str">
        <f>LEFT(Tabel1[[#This Row],[Ruumi tüüp (TALO Tüüpruumide nimestik)]],2)</f>
        <v>59</v>
      </c>
      <c r="J203" s="22" t="s">
        <v>4</v>
      </c>
      <c r="K203" s="18" t="s">
        <v>10</v>
      </c>
      <c r="L203" s="11" t="str">
        <f>IFERROR(VLOOKUP(Tabel1[[#This Row],[Üürnik]],'Lepingu lisa'!$AW$3:$AX$22,2,FALSE),"")</f>
        <v>PALDISKI MNT _03</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c r="A204" s="18" t="s">
        <v>249</v>
      </c>
      <c r="B204" s="19" t="s">
        <v>312</v>
      </c>
      <c r="C204" s="18" t="s">
        <v>60</v>
      </c>
      <c r="D204" s="18" t="s">
        <v>98</v>
      </c>
      <c r="E204" s="18" t="s">
        <v>78</v>
      </c>
      <c r="F204" s="53">
        <v>35.6</v>
      </c>
      <c r="G204" s="53"/>
      <c r="H204" s="18"/>
      <c r="I204" s="11" t="str">
        <f>LEFT(Tabel1[[#This Row],[Ruumi tüüp (TALO Tüüpruumide nimestik)]],2)</f>
        <v>91</v>
      </c>
      <c r="J204" s="22" t="s">
        <v>4</v>
      </c>
      <c r="K204" s="18" t="s">
        <v>10</v>
      </c>
      <c r="L204" s="11" t="str">
        <f>IFERROR(VLOOKUP(Tabel1[[#This Row],[Üürnik]],'Lepingu lisa'!$AW$3:$AX$22,2,FALSE),"")</f>
        <v>PALDISKI MNT _03</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c r="A205" s="18" t="s">
        <v>249</v>
      </c>
      <c r="B205" s="19" t="s">
        <v>313</v>
      </c>
      <c r="C205" s="18" t="s">
        <v>60</v>
      </c>
      <c r="D205" s="18" t="s">
        <v>125</v>
      </c>
      <c r="E205" s="18" t="s">
        <v>126</v>
      </c>
      <c r="F205" s="53">
        <v>5.9</v>
      </c>
      <c r="G205" s="53"/>
      <c r="H205" s="18"/>
      <c r="I205" s="11" t="str">
        <f>LEFT(Tabel1[[#This Row],[Ruumi tüüp (TALO Tüüpruumide nimestik)]],2)</f>
        <v>73</v>
      </c>
      <c r="J205" s="22" t="s">
        <v>4</v>
      </c>
      <c r="K205" s="18" t="s">
        <v>10</v>
      </c>
      <c r="L205" s="11" t="str">
        <f>IFERROR(VLOOKUP(Tabel1[[#This Row],[Üürnik]],'Lepingu lisa'!$AW$3:$AX$22,2,FALSE),"")</f>
        <v>PALDISKI MNT _03</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c r="A206" s="18" t="s">
        <v>249</v>
      </c>
      <c r="B206" s="19" t="s">
        <v>314</v>
      </c>
      <c r="C206" s="18" t="s">
        <v>60</v>
      </c>
      <c r="D206" s="18" t="s">
        <v>211</v>
      </c>
      <c r="E206" s="18" t="s">
        <v>212</v>
      </c>
      <c r="F206" s="53">
        <v>46.4</v>
      </c>
      <c r="G206" s="53"/>
      <c r="H206" s="18"/>
      <c r="I206" s="11" t="str">
        <f>LEFT(Tabel1[[#This Row],[Ruumi tüüp (TALO Tüüpruumide nimestik)]],2)</f>
        <v>48</v>
      </c>
      <c r="J206" s="22" t="s">
        <v>4</v>
      </c>
      <c r="K206" s="18" t="s">
        <v>10</v>
      </c>
      <c r="L206" s="11" t="str">
        <f>IFERROR(VLOOKUP(Tabel1[[#This Row],[Üürnik]],'Lepingu lisa'!$AW$3:$AX$22,2,FALSE),"")</f>
        <v>PALDISKI MNT _03</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c r="A207" s="18" t="s">
        <v>249</v>
      </c>
      <c r="B207" s="19" t="s">
        <v>315</v>
      </c>
      <c r="C207" s="18" t="s">
        <v>60</v>
      </c>
      <c r="D207" s="18" t="s">
        <v>98</v>
      </c>
      <c r="E207" s="18" t="s">
        <v>78</v>
      </c>
      <c r="F207" s="53">
        <v>34</v>
      </c>
      <c r="G207" s="53"/>
      <c r="H207" s="18"/>
      <c r="I207" s="11" t="str">
        <f>LEFT(Tabel1[[#This Row],[Ruumi tüüp (TALO Tüüpruumide nimestik)]],2)</f>
        <v>91</v>
      </c>
      <c r="J207" s="22" t="s">
        <v>4</v>
      </c>
      <c r="K207" s="18" t="s">
        <v>10</v>
      </c>
      <c r="L207" s="11" t="str">
        <f>IFERROR(VLOOKUP(Tabel1[[#This Row],[Üürnik]],'Lepingu lisa'!$AW$3:$AX$22,2,FALSE),"")</f>
        <v>PALDISKI MNT _03</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c r="A208" s="18" t="s">
        <v>249</v>
      </c>
      <c r="B208" s="19" t="s">
        <v>316</v>
      </c>
      <c r="C208" s="18" t="s">
        <v>60</v>
      </c>
      <c r="D208" s="18" t="s">
        <v>95</v>
      </c>
      <c r="E208" s="18" t="s">
        <v>96</v>
      </c>
      <c r="F208" s="53">
        <v>7.8</v>
      </c>
      <c r="G208" s="53"/>
      <c r="H208" s="18"/>
      <c r="I208" s="11" t="str">
        <f>LEFT(Tabel1[[#This Row],[Ruumi tüüp (TALO Tüüpruumide nimestik)]],2)</f>
        <v>59</v>
      </c>
      <c r="J208" s="22" t="s">
        <v>4</v>
      </c>
      <c r="K208" s="18" t="s">
        <v>10</v>
      </c>
      <c r="L208" s="11" t="str">
        <f>IFERROR(VLOOKUP(Tabel1[[#This Row],[Üürnik]],'Lepingu lisa'!$AW$3:$AX$22,2,FALSE),"")</f>
        <v>PALDISKI MNT _03</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c r="A209" s="18" t="s">
        <v>249</v>
      </c>
      <c r="B209" s="19" t="s">
        <v>317</v>
      </c>
      <c r="C209" s="18" t="s">
        <v>60</v>
      </c>
      <c r="D209" s="18" t="s">
        <v>91</v>
      </c>
      <c r="E209" s="18" t="s">
        <v>92</v>
      </c>
      <c r="F209" s="53">
        <v>14.8</v>
      </c>
      <c r="G209" s="53"/>
      <c r="H209" s="18"/>
      <c r="I209" s="11" t="str">
        <f>LEFT(Tabel1[[#This Row],[Ruumi tüüp (TALO Tüüpruumide nimestik)]],2)</f>
        <v>21</v>
      </c>
      <c r="J209" s="22" t="s">
        <v>4</v>
      </c>
      <c r="K209" s="18" t="s">
        <v>10</v>
      </c>
      <c r="L209" s="11" t="str">
        <f>IFERROR(VLOOKUP(Tabel1[[#This Row],[Üürnik]],'Lepingu lisa'!$AW$3:$AX$22,2,FALSE),"")</f>
        <v>PALDISKI MNT _03</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c r="A210" s="18" t="s">
        <v>249</v>
      </c>
      <c r="B210" s="19" t="s">
        <v>318</v>
      </c>
      <c r="C210" s="18" t="s">
        <v>80</v>
      </c>
      <c r="D210" s="18" t="s">
        <v>117</v>
      </c>
      <c r="E210" s="18" t="s">
        <v>82</v>
      </c>
      <c r="F210" s="53">
        <v>0.8</v>
      </c>
      <c r="G210" s="53"/>
      <c r="H210" s="18"/>
      <c r="I210" s="11" t="str">
        <f>LEFT(Tabel1[[#This Row],[Ruumi tüüp (TALO Tüüpruumide nimestik)]],2)</f>
        <v>92</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c r="A211" s="18" t="s">
        <v>249</v>
      </c>
      <c r="B211" s="19" t="s">
        <v>319</v>
      </c>
      <c r="C211" s="18" t="s">
        <v>60</v>
      </c>
      <c r="D211" s="18" t="s">
        <v>125</v>
      </c>
      <c r="E211" s="18" t="s">
        <v>126</v>
      </c>
      <c r="F211" s="53">
        <v>3.8</v>
      </c>
      <c r="G211" s="53"/>
      <c r="H211" s="18"/>
      <c r="I211" s="11" t="str">
        <f>LEFT(Tabel1[[#This Row],[Ruumi tüüp (TALO Tüüpruumide nimestik)]],2)</f>
        <v>73</v>
      </c>
      <c r="J211" s="22" t="s">
        <v>4</v>
      </c>
      <c r="K211" s="18" t="s">
        <v>10</v>
      </c>
      <c r="L211" s="11" t="str">
        <f>IFERROR(VLOOKUP(Tabel1[[#This Row],[Üürnik]],'Lepingu lisa'!$AW$3:$AX$22,2,FALSE),"")</f>
        <v>PALDISKI MNT _03</v>
      </c>
      <c r="M211" s="11" t="str">
        <f>IFERROR(VLOOKUP(Tabel1[[#This Row],[Jaotus]],Tabelid!L:M,2,FALSE),"")</f>
        <v>NONE</v>
      </c>
      <c r="N211" s="11"/>
      <c r="O211" s="34"/>
      <c r="P211" s="34"/>
      <c r="Q211" s="34"/>
      <c r="R211" s="34"/>
      <c r="S211" s="34"/>
      <c r="T211" s="34"/>
      <c r="U211" s="34"/>
      <c r="V211" s="34"/>
      <c r="W211" s="34"/>
      <c r="X211" s="34"/>
      <c r="Y211" s="34"/>
      <c r="Z211" s="34"/>
      <c r="AA211" s="34"/>
      <c r="AB211" s="34"/>
      <c r="AC211" s="34"/>
      <c r="AD211" s="34"/>
      <c r="AE211" s="34"/>
      <c r="AF211" s="34"/>
      <c r="AG211" s="34"/>
    </row>
    <row r="212" spans="1:33">
      <c r="A212" s="18" t="s">
        <v>249</v>
      </c>
      <c r="B212" s="19" t="s">
        <v>320</v>
      </c>
      <c r="C212" s="18" t="s">
        <v>64</v>
      </c>
      <c r="D212" s="18" t="s">
        <v>108</v>
      </c>
      <c r="E212" s="18" t="s">
        <v>109</v>
      </c>
      <c r="F212" s="53">
        <v>4.7</v>
      </c>
      <c r="G212" s="53"/>
      <c r="H212" s="18"/>
      <c r="I212" s="11" t="str">
        <f>LEFT(Tabel1[[#This Row],[Ruumi tüüp (TALO Tüüpruumide nimestik)]],2)</f>
        <v>97</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c r="A213" s="18" t="s">
        <v>249</v>
      </c>
      <c r="B213" s="19" t="s">
        <v>321</v>
      </c>
      <c r="C213" s="18" t="s">
        <v>60</v>
      </c>
      <c r="D213" s="18" t="s">
        <v>322</v>
      </c>
      <c r="E213" s="18" t="s">
        <v>323</v>
      </c>
      <c r="F213" s="53">
        <v>12.4</v>
      </c>
      <c r="G213" s="53"/>
      <c r="H213" s="18"/>
      <c r="I213" s="11" t="str">
        <f>LEFT(Tabel1[[#This Row],[Ruumi tüüp (TALO Tüüpruumide nimestik)]],2)</f>
        <v>23</v>
      </c>
      <c r="J213" s="22" t="s">
        <v>4</v>
      </c>
      <c r="K213" s="18" t="s">
        <v>10</v>
      </c>
      <c r="L213" s="11" t="str">
        <f>IFERROR(VLOOKUP(Tabel1[[#This Row],[Üürnik]],'Lepingu lisa'!$AW$3:$AX$22,2,FALSE),"")</f>
        <v>PALDISKI MNT _03</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c r="A214" s="18" t="s">
        <v>249</v>
      </c>
      <c r="B214" s="19" t="s">
        <v>324</v>
      </c>
      <c r="C214" s="18" t="s">
        <v>60</v>
      </c>
      <c r="D214" s="18" t="s">
        <v>134</v>
      </c>
      <c r="E214" s="18" t="s">
        <v>92</v>
      </c>
      <c r="F214" s="53">
        <v>26.2</v>
      </c>
      <c r="G214" s="53"/>
      <c r="H214" s="18"/>
      <c r="I214" s="11" t="str">
        <f>LEFT(Tabel1[[#This Row],[Ruumi tüüp (TALO Tüüpruumide nimestik)]],2)</f>
        <v>21</v>
      </c>
      <c r="J214" s="22" t="s">
        <v>4</v>
      </c>
      <c r="K214" s="18" t="s">
        <v>10</v>
      </c>
      <c r="L214" s="11" t="str">
        <f>IFERROR(VLOOKUP(Tabel1[[#This Row],[Üürnik]],'Lepingu lisa'!$AW$3:$AX$22,2,FALSE),"")</f>
        <v>PALDISKI MNT _03</v>
      </c>
      <c r="M214" s="11" t="str">
        <f>IFERROR(VLOOKUP(Tabel1[[#This Row],[Jaotus]],Tabelid!L:M,2,FALSE),"")</f>
        <v>NONE</v>
      </c>
      <c r="N214" s="11"/>
      <c r="O214" s="34"/>
      <c r="P214" s="34"/>
      <c r="Q214" s="34"/>
      <c r="R214" s="34"/>
      <c r="S214" s="34"/>
      <c r="T214" s="34"/>
      <c r="U214" s="34"/>
      <c r="V214" s="34"/>
      <c r="W214" s="34"/>
      <c r="X214" s="34"/>
      <c r="Y214" s="34"/>
      <c r="Z214" s="34"/>
      <c r="AA214" s="34"/>
      <c r="AB214" s="34"/>
      <c r="AC214" s="34"/>
      <c r="AD214" s="34"/>
      <c r="AE214" s="34"/>
      <c r="AF214" s="34"/>
      <c r="AG214" s="34"/>
    </row>
    <row r="215" spans="1:33">
      <c r="A215" s="18" t="s">
        <v>249</v>
      </c>
      <c r="B215" s="19" t="s">
        <v>325</v>
      </c>
      <c r="C215" s="18" t="s">
        <v>64</v>
      </c>
      <c r="D215" s="18" t="s">
        <v>326</v>
      </c>
      <c r="E215" s="18" t="s">
        <v>327</v>
      </c>
      <c r="F215" s="53">
        <v>97.6</v>
      </c>
      <c r="G215" s="53"/>
      <c r="H215" s="18"/>
      <c r="I215" s="11" t="str">
        <f>LEFT(Tabel1[[#This Row],[Ruumi tüüp (TALO Tüüpruumide nimestik)]],2)</f>
        <v>96</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c r="A216" s="18" t="s">
        <v>249</v>
      </c>
      <c r="B216" s="19" t="s">
        <v>328</v>
      </c>
      <c r="C216" s="18" t="s">
        <v>64</v>
      </c>
      <c r="D216" s="18" t="s">
        <v>326</v>
      </c>
      <c r="E216" s="18" t="s">
        <v>327</v>
      </c>
      <c r="F216" s="53">
        <v>111</v>
      </c>
      <c r="G216" s="53"/>
      <c r="H216" s="18"/>
      <c r="I216" s="11" t="str">
        <f>LEFT(Tabel1[[#This Row],[Ruumi tüüp (TALO Tüüpruumide nimestik)]],2)</f>
        <v>96</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c r="A217" s="18" t="s">
        <v>249</v>
      </c>
      <c r="B217" s="19" t="s">
        <v>329</v>
      </c>
      <c r="C217" s="18" t="s">
        <v>60</v>
      </c>
      <c r="D217" s="18" t="s">
        <v>125</v>
      </c>
      <c r="E217" s="18" t="s">
        <v>126</v>
      </c>
      <c r="F217" s="53">
        <v>2.5</v>
      </c>
      <c r="G217" s="53"/>
      <c r="H217" s="18"/>
      <c r="I217" s="11" t="str">
        <f>LEFT(Tabel1[[#This Row],[Ruumi tüüp (TALO Tüüpruumide nimestik)]],2)</f>
        <v>73</v>
      </c>
      <c r="J217" s="22" t="s">
        <v>4</v>
      </c>
      <c r="K217" s="18" t="s">
        <v>10</v>
      </c>
      <c r="L217" s="11" t="str">
        <f>IFERROR(VLOOKUP(Tabel1[[#This Row],[Üürnik]],'Lepingu lisa'!$AW$3:$AX$22,2,FALSE),"")</f>
        <v>PALDISKI MNT _03</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c r="A218" s="18" t="s">
        <v>249</v>
      </c>
      <c r="B218" s="19" t="s">
        <v>330</v>
      </c>
      <c r="C218" s="18" t="s">
        <v>60</v>
      </c>
      <c r="D218" s="18" t="s">
        <v>91</v>
      </c>
      <c r="E218" s="18" t="s">
        <v>92</v>
      </c>
      <c r="F218" s="53">
        <v>10.199999999999999</v>
      </c>
      <c r="G218" s="53"/>
      <c r="H218" s="18"/>
      <c r="I218" s="11" t="str">
        <f>LEFT(Tabel1[[#This Row],[Ruumi tüüp (TALO Tüüpruumide nimestik)]],2)</f>
        <v>21</v>
      </c>
      <c r="J218" s="22" t="s">
        <v>4</v>
      </c>
      <c r="K218" s="18" t="s">
        <v>10</v>
      </c>
      <c r="L218" s="11" t="str">
        <f>IFERROR(VLOOKUP(Tabel1[[#This Row],[Üürnik]],'Lepingu lisa'!$AW$3:$AX$22,2,FALSE),"")</f>
        <v>PALDISKI MNT _03</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c r="A219" s="18" t="s">
        <v>249</v>
      </c>
      <c r="B219" s="19" t="s">
        <v>331</v>
      </c>
      <c r="C219" s="18" t="s">
        <v>80</v>
      </c>
      <c r="D219" s="18" t="s">
        <v>164</v>
      </c>
      <c r="E219" s="18" t="s">
        <v>82</v>
      </c>
      <c r="F219" s="53">
        <v>3.3</v>
      </c>
      <c r="G219" s="53"/>
      <c r="H219" s="18"/>
      <c r="I219" s="11" t="str">
        <f>LEFT(Tabel1[[#This Row],[Ruumi tüüp (TALO Tüüpruumide nimestik)]],2)</f>
        <v>92</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c r="A220" s="18" t="s">
        <v>249</v>
      </c>
      <c r="B220" s="19" t="s">
        <v>332</v>
      </c>
      <c r="C220" s="18" t="s">
        <v>80</v>
      </c>
      <c r="D220" s="18" t="s">
        <v>164</v>
      </c>
      <c r="E220" s="18" t="s">
        <v>82</v>
      </c>
      <c r="F220" s="53">
        <v>3.2</v>
      </c>
      <c r="G220" s="53"/>
      <c r="H220" s="18"/>
      <c r="I220" s="11" t="str">
        <f>LEFT(Tabel1[[#This Row],[Ruumi tüüp (TALO Tüüpruumide nimestik)]],2)</f>
        <v>92</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c r="A221" s="18" t="s">
        <v>249</v>
      </c>
      <c r="B221" s="19" t="s">
        <v>333</v>
      </c>
      <c r="C221" s="18" t="s">
        <v>80</v>
      </c>
      <c r="D221" s="18" t="s">
        <v>117</v>
      </c>
      <c r="E221" s="18" t="s">
        <v>82</v>
      </c>
      <c r="F221" s="53">
        <v>0.4</v>
      </c>
      <c r="G221" s="53"/>
      <c r="H221" s="18"/>
      <c r="I221" s="11" t="str">
        <f>LEFT(Tabel1[[#This Row],[Ruumi tüüp (TALO Tüüpruumide nimestik)]],2)</f>
        <v>92</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c r="A222" s="18" t="s">
        <v>249</v>
      </c>
      <c r="B222" s="19" t="s">
        <v>334</v>
      </c>
      <c r="C222" s="18" t="s">
        <v>80</v>
      </c>
      <c r="D222" s="18" t="s">
        <v>117</v>
      </c>
      <c r="E222" s="18" t="s">
        <v>82</v>
      </c>
      <c r="F222" s="53">
        <v>0.4</v>
      </c>
      <c r="G222" s="53"/>
      <c r="H222" s="18"/>
      <c r="I222" s="11" t="str">
        <f>LEFT(Tabel1[[#This Row],[Ruumi tüüp (TALO Tüüpruumide nimestik)]],2)</f>
        <v>92</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c r="A223" s="18" t="s">
        <v>249</v>
      </c>
      <c r="B223" s="19" t="s">
        <v>335</v>
      </c>
      <c r="C223" s="18" t="s">
        <v>80</v>
      </c>
      <c r="D223" s="18" t="s">
        <v>117</v>
      </c>
      <c r="E223" s="18" t="s">
        <v>82</v>
      </c>
      <c r="F223" s="53">
        <v>0.7</v>
      </c>
      <c r="G223" s="53"/>
      <c r="H223" s="18"/>
      <c r="I223" s="11" t="str">
        <f>LEFT(Tabel1[[#This Row],[Ruumi tüüp (TALO Tüüpruumide nimestik)]],2)</f>
        <v>92</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c r="A224" s="18" t="s">
        <v>249</v>
      </c>
      <c r="B224" s="19" t="s">
        <v>336</v>
      </c>
      <c r="C224" s="18" t="s">
        <v>80</v>
      </c>
      <c r="D224" s="18" t="s">
        <v>117</v>
      </c>
      <c r="E224" s="18" t="s">
        <v>82</v>
      </c>
      <c r="F224" s="53">
        <v>3.7</v>
      </c>
      <c r="G224" s="53"/>
      <c r="H224" s="18"/>
      <c r="I224" s="11" t="str">
        <f>LEFT(Tabel1[[#This Row],[Ruumi tüüp (TALO Tüüpruumide nimestik)]],2)</f>
        <v>92</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c r="A225" s="18" t="s">
        <v>249</v>
      </c>
      <c r="B225" s="19" t="s">
        <v>337</v>
      </c>
      <c r="C225" s="18" t="s">
        <v>60</v>
      </c>
      <c r="D225" s="18" t="s">
        <v>121</v>
      </c>
      <c r="E225" s="18" t="s">
        <v>78</v>
      </c>
      <c r="F225" s="53">
        <v>3.5</v>
      </c>
      <c r="G225" s="53"/>
      <c r="H225" s="18"/>
      <c r="I225" s="11" t="str">
        <f>LEFT(Tabel1[[#This Row],[Ruumi tüüp (TALO Tüüpruumide nimestik)]],2)</f>
        <v>91</v>
      </c>
      <c r="J225" s="22" t="s">
        <v>4</v>
      </c>
      <c r="K225" s="18" t="s">
        <v>10</v>
      </c>
      <c r="L225" s="11" t="str">
        <f>IFERROR(VLOOKUP(Tabel1[[#This Row],[Üürnik]],'Lepingu lisa'!$AW$3:$AX$22,2,FALSE),"")</f>
        <v>PALDISKI MNT _03</v>
      </c>
      <c r="M225" s="11" t="str">
        <f>IFERROR(VLOOKUP(Tabel1[[#This Row],[Jaotus]],Tabelid!L:M,2,FALSE),"")</f>
        <v>NONE</v>
      </c>
      <c r="N225" s="11"/>
      <c r="O225" s="34"/>
      <c r="P225" s="34"/>
      <c r="Q225" s="34"/>
      <c r="R225" s="34"/>
      <c r="S225" s="34"/>
      <c r="T225" s="34"/>
      <c r="U225" s="34"/>
      <c r="V225" s="34"/>
      <c r="W225" s="34"/>
      <c r="X225" s="34"/>
      <c r="Y225" s="34"/>
      <c r="Z225" s="34"/>
      <c r="AA225" s="34"/>
      <c r="AB225" s="34"/>
      <c r="AC225" s="34"/>
      <c r="AD225" s="34"/>
      <c r="AE225" s="34"/>
      <c r="AF225" s="34"/>
      <c r="AG225" s="34"/>
    </row>
    <row r="226" spans="1:33">
      <c r="A226" s="18" t="s">
        <v>249</v>
      </c>
      <c r="B226" s="19" t="s">
        <v>338</v>
      </c>
      <c r="C226" s="18" t="s">
        <v>60</v>
      </c>
      <c r="D226" s="18" t="s">
        <v>121</v>
      </c>
      <c r="E226" s="18" t="s">
        <v>78</v>
      </c>
      <c r="F226" s="53">
        <v>2.6</v>
      </c>
      <c r="G226" s="53"/>
      <c r="H226" s="18"/>
      <c r="I226" s="11" t="str">
        <f>LEFT(Tabel1[[#This Row],[Ruumi tüüp (TALO Tüüpruumide nimestik)]],2)</f>
        <v>91</v>
      </c>
      <c r="J226" s="22" t="s">
        <v>4</v>
      </c>
      <c r="K226" s="18" t="s">
        <v>10</v>
      </c>
      <c r="L226" s="11" t="str">
        <f>IFERROR(VLOOKUP(Tabel1[[#This Row],[Üürnik]],'Lepingu lisa'!$AW$3:$AX$22,2,FALSE),"")</f>
        <v>PALDISKI MNT _03</v>
      </c>
      <c r="M226" s="11" t="str">
        <f>IFERROR(VLOOKUP(Tabel1[[#This Row],[Jaotus]],Tabelid!L:M,2,FALSE),"")</f>
        <v>NONE</v>
      </c>
      <c r="N226" s="11"/>
      <c r="O226" s="34"/>
      <c r="P226" s="34"/>
      <c r="Q226" s="34"/>
      <c r="R226" s="34"/>
      <c r="S226" s="34"/>
      <c r="T226" s="34"/>
      <c r="U226" s="34"/>
      <c r="V226" s="34"/>
      <c r="W226" s="34"/>
      <c r="X226" s="34"/>
      <c r="Y226" s="34"/>
      <c r="Z226" s="34"/>
      <c r="AA226" s="34"/>
      <c r="AB226" s="34"/>
      <c r="AC226" s="34"/>
      <c r="AD226" s="34"/>
      <c r="AE226" s="34"/>
      <c r="AF226" s="34"/>
      <c r="AG226" s="34"/>
    </row>
    <row r="227" spans="1:33">
      <c r="A227" s="18" t="s">
        <v>339</v>
      </c>
      <c r="B227" s="19" t="s">
        <v>340</v>
      </c>
      <c r="C227" s="18" t="s">
        <v>60</v>
      </c>
      <c r="D227" s="18" t="s">
        <v>77</v>
      </c>
      <c r="E227" s="18" t="s">
        <v>78</v>
      </c>
      <c r="F227" s="53">
        <v>21.4</v>
      </c>
      <c r="G227" s="53"/>
      <c r="H227" s="18"/>
      <c r="I227" s="11" t="str">
        <f>LEFT(Tabel1[[#This Row],[Ruumi tüüp (TALO Tüüpruumide nimestik)]],2)</f>
        <v>91</v>
      </c>
      <c r="J227" s="22" t="s">
        <v>4</v>
      </c>
      <c r="K227" s="18" t="s">
        <v>10</v>
      </c>
      <c r="L227" s="11" t="str">
        <f>IFERROR(VLOOKUP(Tabel1[[#This Row],[Üürnik]],'Lepingu lisa'!$AW$3:$AX$22,2,FALSE),"")</f>
        <v>PALDISKI MNT _03</v>
      </c>
      <c r="M227" s="11" t="str">
        <f>IFERROR(VLOOKUP(Tabel1[[#This Row],[Jaotus]],Tabelid!L:M,2,FALSE),"")</f>
        <v>NONE</v>
      </c>
      <c r="N227" s="11"/>
      <c r="O227" s="34"/>
      <c r="P227" s="34"/>
      <c r="Q227" s="34"/>
      <c r="R227" s="34"/>
      <c r="S227" s="34"/>
      <c r="T227" s="34"/>
      <c r="U227" s="34"/>
      <c r="V227" s="34"/>
      <c r="W227" s="34"/>
      <c r="X227" s="34"/>
      <c r="Y227" s="34"/>
      <c r="Z227" s="34"/>
      <c r="AA227" s="34"/>
      <c r="AB227" s="34"/>
      <c r="AC227" s="34"/>
      <c r="AD227" s="34"/>
      <c r="AE227" s="34"/>
      <c r="AF227" s="34"/>
      <c r="AG227" s="34"/>
    </row>
    <row r="228" spans="1:33">
      <c r="A228" s="18" t="s">
        <v>339</v>
      </c>
      <c r="B228" s="19" t="s">
        <v>341</v>
      </c>
      <c r="C228" s="18" t="s">
        <v>80</v>
      </c>
      <c r="D228" s="18" t="s">
        <v>81</v>
      </c>
      <c r="E228" s="18" t="s">
        <v>82</v>
      </c>
      <c r="F228" s="53">
        <v>11.2</v>
      </c>
      <c r="G228" s="53"/>
      <c r="H228" s="18"/>
      <c r="I228" s="11" t="str">
        <f>LEFT(Tabel1[[#This Row],[Ruumi tüüp (TALO Tüüpruumide nimestik)]],2)</f>
        <v>92</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c r="A229" s="18" t="s">
        <v>339</v>
      </c>
      <c r="B229" s="19" t="s">
        <v>342</v>
      </c>
      <c r="C229" s="18" t="s">
        <v>80</v>
      </c>
      <c r="D229" s="18" t="s">
        <v>81</v>
      </c>
      <c r="E229" s="18" t="s">
        <v>82</v>
      </c>
      <c r="F229" s="53">
        <v>14.1</v>
      </c>
      <c r="G229" s="53"/>
      <c r="H229" s="18"/>
      <c r="I229" s="11" t="str">
        <f>LEFT(Tabel1[[#This Row],[Ruumi tüüp (TALO Tüüpruumide nimestik)]],2)</f>
        <v>92</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c r="A230" s="18" t="s">
        <v>339</v>
      </c>
      <c r="B230" s="19" t="s">
        <v>343</v>
      </c>
      <c r="C230" s="18" t="s">
        <v>80</v>
      </c>
      <c r="D230" s="18" t="s">
        <v>81</v>
      </c>
      <c r="E230" s="18" t="s">
        <v>82</v>
      </c>
      <c r="F230" s="53">
        <v>14.4</v>
      </c>
      <c r="G230" s="53"/>
      <c r="H230" s="18"/>
      <c r="I230" s="11" t="str">
        <f>LEFT(Tabel1[[#This Row],[Ruumi tüüp (TALO Tüüpruumide nimestik)]],2)</f>
        <v>92</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c r="A231" s="18" t="s">
        <v>339</v>
      </c>
      <c r="B231" s="19" t="s">
        <v>344</v>
      </c>
      <c r="C231" s="18" t="s">
        <v>60</v>
      </c>
      <c r="D231" s="18" t="s">
        <v>91</v>
      </c>
      <c r="E231" s="18" t="s">
        <v>92</v>
      </c>
      <c r="F231" s="53">
        <v>30</v>
      </c>
      <c r="G231" s="53"/>
      <c r="H231" s="18"/>
      <c r="I231" s="11" t="str">
        <f>LEFT(Tabel1[[#This Row],[Ruumi tüüp (TALO Tüüpruumide nimestik)]],2)</f>
        <v>21</v>
      </c>
      <c r="J231" s="22" t="s">
        <v>4</v>
      </c>
      <c r="K231" s="18" t="s">
        <v>10</v>
      </c>
      <c r="L231" s="11" t="str">
        <f>IFERROR(VLOOKUP(Tabel1[[#This Row],[Üürnik]],'Lepingu lisa'!$AW$3:$AX$22,2,FALSE),"")</f>
        <v>PALDISKI MNT _03</v>
      </c>
      <c r="M231" s="11" t="str">
        <f>IFERROR(VLOOKUP(Tabel1[[#This Row],[Jaotus]],Tabelid!L:M,2,FALSE),"")</f>
        <v>NONE</v>
      </c>
      <c r="N231" s="11"/>
      <c r="O231" s="34"/>
      <c r="P231" s="34"/>
      <c r="Q231" s="34"/>
      <c r="R231" s="34"/>
      <c r="S231" s="34"/>
      <c r="T231" s="34"/>
      <c r="U231" s="34"/>
      <c r="V231" s="34"/>
      <c r="W231" s="34"/>
      <c r="X231" s="34"/>
      <c r="Y231" s="34"/>
      <c r="Z231" s="34"/>
      <c r="AA231" s="34"/>
      <c r="AB231" s="34"/>
      <c r="AC231" s="34"/>
      <c r="AD231" s="34"/>
      <c r="AE231" s="34"/>
      <c r="AF231" s="34"/>
      <c r="AG231" s="34"/>
    </row>
    <row r="232" spans="1:33">
      <c r="A232" s="18" t="s">
        <v>339</v>
      </c>
      <c r="B232" s="19" t="s">
        <v>345</v>
      </c>
      <c r="C232" s="18" t="s">
        <v>60</v>
      </c>
      <c r="D232" s="18" t="s">
        <v>91</v>
      </c>
      <c r="E232" s="18" t="s">
        <v>92</v>
      </c>
      <c r="F232" s="53">
        <v>16.2</v>
      </c>
      <c r="G232" s="53"/>
      <c r="H232" s="18"/>
      <c r="I232" s="11" t="str">
        <f>LEFT(Tabel1[[#This Row],[Ruumi tüüp (TALO Tüüpruumide nimestik)]],2)</f>
        <v>21</v>
      </c>
      <c r="J232" s="22" t="s">
        <v>4</v>
      </c>
      <c r="K232" s="18" t="s">
        <v>10</v>
      </c>
      <c r="L232" s="11" t="str">
        <f>IFERROR(VLOOKUP(Tabel1[[#This Row],[Üürnik]],'Lepingu lisa'!$AW$3:$AX$22,2,FALSE),"")</f>
        <v>PALDISKI MNT _03</v>
      </c>
      <c r="M232" s="11" t="str">
        <f>IFERROR(VLOOKUP(Tabel1[[#This Row],[Jaotus]],Tabelid!L:M,2,FALSE),"")</f>
        <v>NONE</v>
      </c>
      <c r="N232" s="11"/>
      <c r="O232" s="34"/>
      <c r="P232" s="34"/>
      <c r="Q232" s="34"/>
      <c r="R232" s="34"/>
      <c r="S232" s="34"/>
      <c r="T232" s="34"/>
      <c r="U232" s="34"/>
      <c r="V232" s="34"/>
      <c r="W232" s="34"/>
      <c r="X232" s="34"/>
      <c r="Y232" s="34"/>
      <c r="Z232" s="34"/>
      <c r="AA232" s="34"/>
      <c r="AB232" s="34"/>
      <c r="AC232" s="34"/>
      <c r="AD232" s="34"/>
      <c r="AE232" s="34"/>
      <c r="AF232" s="34"/>
      <c r="AG232" s="34"/>
    </row>
    <row r="233" spans="1:33">
      <c r="A233" s="18" t="s">
        <v>339</v>
      </c>
      <c r="B233" s="19" t="s">
        <v>346</v>
      </c>
      <c r="C233" s="18" t="s">
        <v>60</v>
      </c>
      <c r="D233" s="18" t="s">
        <v>91</v>
      </c>
      <c r="E233" s="18" t="s">
        <v>150</v>
      </c>
      <c r="F233" s="53">
        <v>15.9</v>
      </c>
      <c r="G233" s="53"/>
      <c r="H233" s="18"/>
      <c r="I233" s="11" t="str">
        <f>LEFT(Tabel1[[#This Row],[Ruumi tüüp (TALO Tüüpruumide nimestik)]],2)</f>
        <v>22</v>
      </c>
      <c r="J233" s="22" t="s">
        <v>4</v>
      </c>
      <c r="K233" s="18" t="s">
        <v>10</v>
      </c>
      <c r="L233" s="11" t="str">
        <f>IFERROR(VLOOKUP(Tabel1[[#This Row],[Üürnik]],'Lepingu lisa'!$AW$3:$AX$22,2,FALSE),"")</f>
        <v>PALDISKI MNT _03</v>
      </c>
      <c r="M233" s="11" t="str">
        <f>IFERROR(VLOOKUP(Tabel1[[#This Row],[Jaotus]],Tabelid!L:M,2,FALSE),"")</f>
        <v>NONE</v>
      </c>
      <c r="N233" s="11"/>
      <c r="O233" s="34"/>
      <c r="P233" s="34"/>
      <c r="Q233" s="34"/>
      <c r="R233" s="34"/>
      <c r="S233" s="34"/>
      <c r="T233" s="34"/>
      <c r="U233" s="34"/>
      <c r="V233" s="34"/>
      <c r="W233" s="34"/>
      <c r="X233" s="34"/>
      <c r="Y233" s="34"/>
      <c r="Z233" s="34"/>
      <c r="AA233" s="34"/>
      <c r="AB233" s="34"/>
      <c r="AC233" s="34"/>
      <c r="AD233" s="34"/>
      <c r="AE233" s="34"/>
      <c r="AF233" s="34"/>
      <c r="AG233" s="34"/>
    </row>
    <row r="234" spans="1:33">
      <c r="A234" s="18" t="s">
        <v>339</v>
      </c>
      <c r="B234" s="19" t="s">
        <v>347</v>
      </c>
      <c r="C234" s="18" t="s">
        <v>60</v>
      </c>
      <c r="D234" s="18" t="s">
        <v>91</v>
      </c>
      <c r="E234" s="18" t="s">
        <v>92</v>
      </c>
      <c r="F234" s="53">
        <v>10.7</v>
      </c>
      <c r="G234" s="53"/>
      <c r="H234" s="18"/>
      <c r="I234" s="11" t="str">
        <f>LEFT(Tabel1[[#This Row],[Ruumi tüüp (TALO Tüüpruumide nimestik)]],2)</f>
        <v>21</v>
      </c>
      <c r="J234" s="22" t="s">
        <v>4</v>
      </c>
      <c r="K234" s="18" t="s">
        <v>10</v>
      </c>
      <c r="L234" s="11" t="str">
        <f>IFERROR(VLOOKUP(Tabel1[[#This Row],[Üürnik]],'Lepingu lisa'!$AW$3:$AX$22,2,FALSE),"")</f>
        <v>PALDISKI MNT _03</v>
      </c>
      <c r="M234" s="11" t="str">
        <f>IFERROR(VLOOKUP(Tabel1[[#This Row],[Jaotus]],Tabelid!L:M,2,FALSE),"")</f>
        <v>NONE</v>
      </c>
      <c r="N234" s="11"/>
      <c r="O234" s="34"/>
      <c r="P234" s="34"/>
      <c r="Q234" s="34"/>
      <c r="R234" s="34"/>
      <c r="S234" s="34"/>
      <c r="T234" s="34"/>
      <c r="U234" s="34"/>
      <c r="V234" s="34"/>
      <c r="W234" s="34"/>
      <c r="X234" s="34"/>
      <c r="Y234" s="34"/>
      <c r="Z234" s="34"/>
      <c r="AA234" s="34"/>
      <c r="AB234" s="34"/>
      <c r="AC234" s="34"/>
      <c r="AD234" s="34"/>
      <c r="AE234" s="34"/>
      <c r="AF234" s="34"/>
      <c r="AG234" s="34"/>
    </row>
    <row r="235" spans="1:33">
      <c r="A235" s="18" t="s">
        <v>339</v>
      </c>
      <c r="B235" s="19" t="s">
        <v>348</v>
      </c>
      <c r="C235" s="18" t="s">
        <v>60</v>
      </c>
      <c r="D235" s="18" t="s">
        <v>91</v>
      </c>
      <c r="E235" s="18" t="s">
        <v>92</v>
      </c>
      <c r="F235" s="53">
        <v>10.6</v>
      </c>
      <c r="G235" s="53"/>
      <c r="H235" s="18"/>
      <c r="I235" s="11" t="str">
        <f>LEFT(Tabel1[[#This Row],[Ruumi tüüp (TALO Tüüpruumide nimestik)]],2)</f>
        <v>21</v>
      </c>
      <c r="J235" s="22" t="s">
        <v>4</v>
      </c>
      <c r="K235" s="18" t="s">
        <v>10</v>
      </c>
      <c r="L235" s="11" t="str">
        <f>IFERROR(VLOOKUP(Tabel1[[#This Row],[Üürnik]],'Lepingu lisa'!$AW$3:$AX$22,2,FALSE),"")</f>
        <v>PALDISKI MNT _03</v>
      </c>
      <c r="M235" s="11" t="str">
        <f>IFERROR(VLOOKUP(Tabel1[[#This Row],[Jaotus]],Tabelid!L:M,2,FALSE),"")</f>
        <v>NONE</v>
      </c>
      <c r="N235" s="11"/>
      <c r="O235" s="34"/>
      <c r="P235" s="34"/>
      <c r="Q235" s="34"/>
      <c r="R235" s="34"/>
      <c r="S235" s="34"/>
      <c r="T235" s="34"/>
      <c r="U235" s="34"/>
      <c r="V235" s="34"/>
      <c r="W235" s="34"/>
      <c r="X235" s="34"/>
      <c r="Y235" s="34"/>
      <c r="Z235" s="34"/>
      <c r="AA235" s="34"/>
      <c r="AB235" s="34"/>
      <c r="AC235" s="34"/>
      <c r="AD235" s="34"/>
      <c r="AE235" s="34"/>
      <c r="AF235" s="34"/>
      <c r="AG235" s="34"/>
    </row>
    <row r="236" spans="1:33">
      <c r="A236" s="18" t="s">
        <v>339</v>
      </c>
      <c r="B236" s="19" t="s">
        <v>349</v>
      </c>
      <c r="C236" s="18" t="s">
        <v>60</v>
      </c>
      <c r="D236" s="18" t="s">
        <v>91</v>
      </c>
      <c r="E236" s="18" t="s">
        <v>92</v>
      </c>
      <c r="F236" s="53">
        <v>28.7</v>
      </c>
      <c r="G236" s="53"/>
      <c r="H236" s="18"/>
      <c r="I236" s="11" t="str">
        <f>LEFT(Tabel1[[#This Row],[Ruumi tüüp (TALO Tüüpruumide nimestik)]],2)</f>
        <v>21</v>
      </c>
      <c r="J236" s="22" t="s">
        <v>4</v>
      </c>
      <c r="K236" s="18" t="s">
        <v>10</v>
      </c>
      <c r="L236" s="11" t="str">
        <f>IFERROR(VLOOKUP(Tabel1[[#This Row],[Üürnik]],'Lepingu lisa'!$AW$3:$AX$22,2,FALSE),"")</f>
        <v>PALDISKI MNT _03</v>
      </c>
      <c r="M236" s="11" t="str">
        <f>IFERROR(VLOOKUP(Tabel1[[#This Row],[Jaotus]],Tabelid!L:M,2,FALSE),"")</f>
        <v>NONE</v>
      </c>
      <c r="N236" s="11"/>
      <c r="O236" s="34"/>
      <c r="P236" s="34"/>
      <c r="Q236" s="34"/>
      <c r="R236" s="34"/>
      <c r="S236" s="34"/>
      <c r="T236" s="34"/>
      <c r="U236" s="34"/>
      <c r="V236" s="34"/>
      <c r="W236" s="34"/>
      <c r="X236" s="34"/>
      <c r="Y236" s="34"/>
      <c r="Z236" s="34"/>
      <c r="AA236" s="34"/>
      <c r="AB236" s="34"/>
      <c r="AC236" s="34"/>
      <c r="AD236" s="34"/>
      <c r="AE236" s="34"/>
      <c r="AF236" s="34"/>
      <c r="AG236" s="34"/>
    </row>
    <row r="237" spans="1:33">
      <c r="A237" s="18" t="s">
        <v>339</v>
      </c>
      <c r="B237" s="19" t="s">
        <v>350</v>
      </c>
      <c r="C237" s="18" t="s">
        <v>60</v>
      </c>
      <c r="D237" s="18" t="s">
        <v>91</v>
      </c>
      <c r="E237" s="18" t="s">
        <v>92</v>
      </c>
      <c r="F237" s="53">
        <v>15.5</v>
      </c>
      <c r="G237" s="53"/>
      <c r="H237" s="18"/>
      <c r="I237" s="11" t="str">
        <f>LEFT(Tabel1[[#This Row],[Ruumi tüüp (TALO Tüüpruumide nimestik)]],2)</f>
        <v>21</v>
      </c>
      <c r="J237" s="22" t="s">
        <v>4</v>
      </c>
      <c r="K237" s="18" t="s">
        <v>10</v>
      </c>
      <c r="L237" s="11" t="str">
        <f>IFERROR(VLOOKUP(Tabel1[[#This Row],[Üürnik]],'Lepingu lisa'!$AW$3:$AX$22,2,FALSE),"")</f>
        <v>PALDISKI MNT _03</v>
      </c>
      <c r="M237" s="11" t="str">
        <f>IFERROR(VLOOKUP(Tabel1[[#This Row],[Jaotus]],Tabelid!L:M,2,FALSE),"")</f>
        <v>NONE</v>
      </c>
      <c r="N237" s="11"/>
      <c r="O237" s="34"/>
      <c r="P237" s="34"/>
      <c r="Q237" s="34"/>
      <c r="R237" s="34"/>
      <c r="S237" s="34"/>
      <c r="T237" s="34"/>
      <c r="U237" s="34"/>
      <c r="V237" s="34"/>
      <c r="W237" s="34"/>
      <c r="X237" s="34"/>
      <c r="Y237" s="34"/>
      <c r="Z237" s="34"/>
      <c r="AA237" s="34"/>
      <c r="AB237" s="34"/>
      <c r="AC237" s="34"/>
      <c r="AD237" s="34"/>
      <c r="AE237" s="34"/>
      <c r="AF237" s="34"/>
      <c r="AG237" s="34"/>
    </row>
    <row r="238" spans="1:33">
      <c r="A238" s="18" t="s">
        <v>339</v>
      </c>
      <c r="B238" s="19" t="s">
        <v>351</v>
      </c>
      <c r="C238" s="18" t="s">
        <v>60</v>
      </c>
      <c r="D238" s="18" t="s">
        <v>91</v>
      </c>
      <c r="E238" s="18" t="s">
        <v>92</v>
      </c>
      <c r="F238" s="53">
        <v>13.1</v>
      </c>
      <c r="G238" s="53"/>
      <c r="H238" s="18"/>
      <c r="I238" s="11" t="str">
        <f>LEFT(Tabel1[[#This Row],[Ruumi tüüp (TALO Tüüpruumide nimestik)]],2)</f>
        <v>21</v>
      </c>
      <c r="J238" s="22" t="s">
        <v>4</v>
      </c>
      <c r="K238" s="18" t="s">
        <v>10</v>
      </c>
      <c r="L238" s="11" t="str">
        <f>IFERROR(VLOOKUP(Tabel1[[#This Row],[Üürnik]],'Lepingu lisa'!$AW$3:$AX$22,2,FALSE),"")</f>
        <v>PALDISKI MNT _03</v>
      </c>
      <c r="M238" s="11" t="str">
        <f>IFERROR(VLOOKUP(Tabel1[[#This Row],[Jaotus]],Tabelid!L:M,2,FALSE),"")</f>
        <v>NONE</v>
      </c>
      <c r="N238" s="11"/>
      <c r="O238" s="34"/>
      <c r="P238" s="34"/>
      <c r="Q238" s="34"/>
      <c r="R238" s="34"/>
      <c r="S238" s="34"/>
      <c r="T238" s="34"/>
      <c r="U238" s="34"/>
      <c r="V238" s="34"/>
      <c r="W238" s="34"/>
      <c r="X238" s="34"/>
      <c r="Y238" s="34"/>
      <c r="Z238" s="34"/>
      <c r="AA238" s="34"/>
      <c r="AB238" s="34"/>
      <c r="AC238" s="34"/>
      <c r="AD238" s="34"/>
      <c r="AE238" s="34"/>
      <c r="AF238" s="34"/>
      <c r="AG238" s="34"/>
    </row>
    <row r="239" spans="1:33">
      <c r="A239" s="18" t="s">
        <v>339</v>
      </c>
      <c r="B239" s="19" t="s">
        <v>352</v>
      </c>
      <c r="C239" s="18" t="s">
        <v>60</v>
      </c>
      <c r="D239" s="18" t="s">
        <v>91</v>
      </c>
      <c r="E239" s="18" t="s">
        <v>92</v>
      </c>
      <c r="F239" s="53">
        <v>15.3</v>
      </c>
      <c r="G239" s="53"/>
      <c r="H239" s="18"/>
      <c r="I239" s="11" t="str">
        <f>LEFT(Tabel1[[#This Row],[Ruumi tüüp (TALO Tüüpruumide nimestik)]],2)</f>
        <v>21</v>
      </c>
      <c r="J239" s="22" t="s">
        <v>4</v>
      </c>
      <c r="K239" s="18" t="s">
        <v>10</v>
      </c>
      <c r="L239" s="11" t="str">
        <f>IFERROR(VLOOKUP(Tabel1[[#This Row],[Üürnik]],'Lepingu lisa'!$AW$3:$AX$22,2,FALSE),"")</f>
        <v>PALDISKI MNT _03</v>
      </c>
      <c r="M239" s="11" t="str">
        <f>IFERROR(VLOOKUP(Tabel1[[#This Row],[Jaotus]],Tabelid!L:M,2,FALSE),"")</f>
        <v>NONE</v>
      </c>
      <c r="N239" s="11"/>
      <c r="O239" s="34"/>
      <c r="P239" s="34"/>
      <c r="Q239" s="34"/>
      <c r="R239" s="34"/>
      <c r="S239" s="34"/>
      <c r="T239" s="34"/>
      <c r="U239" s="34"/>
      <c r="V239" s="34"/>
      <c r="W239" s="34"/>
      <c r="X239" s="34"/>
      <c r="Y239" s="34"/>
      <c r="Z239" s="34"/>
      <c r="AA239" s="34"/>
      <c r="AB239" s="34"/>
      <c r="AC239" s="34"/>
      <c r="AD239" s="34"/>
      <c r="AE239" s="34"/>
      <c r="AF239" s="34"/>
      <c r="AG239" s="34"/>
    </row>
    <row r="240" spans="1:33">
      <c r="A240" s="18" t="s">
        <v>339</v>
      </c>
      <c r="B240" s="19" t="s">
        <v>353</v>
      </c>
      <c r="C240" s="18" t="s">
        <v>60</v>
      </c>
      <c r="D240" s="18" t="s">
        <v>91</v>
      </c>
      <c r="E240" s="18" t="s">
        <v>92</v>
      </c>
      <c r="F240" s="53">
        <v>9.5</v>
      </c>
      <c r="G240" s="53"/>
      <c r="H240" s="18"/>
      <c r="I240" s="11" t="str">
        <f>LEFT(Tabel1[[#This Row],[Ruumi tüüp (TALO Tüüpruumide nimestik)]],2)</f>
        <v>21</v>
      </c>
      <c r="J240" s="22" t="s">
        <v>4</v>
      </c>
      <c r="K240" s="18" t="s">
        <v>10</v>
      </c>
      <c r="L240" s="11" t="str">
        <f>IFERROR(VLOOKUP(Tabel1[[#This Row],[Üürnik]],'Lepingu lisa'!$AW$3:$AX$22,2,FALSE),"")</f>
        <v>PALDISKI MNT _03</v>
      </c>
      <c r="M240" s="11" t="str">
        <f>IFERROR(VLOOKUP(Tabel1[[#This Row],[Jaotus]],Tabelid!L:M,2,FALSE),"")</f>
        <v>NONE</v>
      </c>
      <c r="N240" s="11"/>
      <c r="O240" s="34"/>
      <c r="P240" s="34"/>
      <c r="Q240" s="34"/>
      <c r="R240" s="34"/>
      <c r="S240" s="34"/>
      <c r="T240" s="34"/>
      <c r="U240" s="34"/>
      <c r="V240" s="34"/>
      <c r="W240" s="34"/>
      <c r="X240" s="34"/>
      <c r="Y240" s="34"/>
      <c r="Z240" s="34"/>
      <c r="AA240" s="34"/>
      <c r="AB240" s="34"/>
      <c r="AC240" s="34"/>
      <c r="AD240" s="34"/>
      <c r="AE240" s="34"/>
      <c r="AF240" s="34"/>
      <c r="AG240" s="34"/>
    </row>
    <row r="241" spans="1:33">
      <c r="A241" s="18" t="s">
        <v>339</v>
      </c>
      <c r="B241" s="19" t="s">
        <v>354</v>
      </c>
      <c r="C241" s="18" t="s">
        <v>64</v>
      </c>
      <c r="D241" s="18" t="s">
        <v>108</v>
      </c>
      <c r="E241" s="18" t="s">
        <v>109</v>
      </c>
      <c r="F241" s="53">
        <v>4.7</v>
      </c>
      <c r="G241" s="53"/>
      <c r="H241" s="18"/>
      <c r="I241" s="11" t="str">
        <f>LEFT(Tabel1[[#This Row],[Ruumi tüüp (TALO Tüüpruumide nimestik)]],2)</f>
        <v>97</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c r="A242" s="18" t="s">
        <v>339</v>
      </c>
      <c r="B242" s="19" t="s">
        <v>355</v>
      </c>
      <c r="C242" s="18" t="s">
        <v>60</v>
      </c>
      <c r="D242" s="18" t="s">
        <v>125</v>
      </c>
      <c r="E242" s="18" t="s">
        <v>126</v>
      </c>
      <c r="F242" s="53">
        <v>4.5999999999999996</v>
      </c>
      <c r="G242" s="53"/>
      <c r="H242" s="18"/>
      <c r="I242" s="11" t="str">
        <f>LEFT(Tabel1[[#This Row],[Ruumi tüüp (TALO Tüüpruumide nimestik)]],2)</f>
        <v>73</v>
      </c>
      <c r="J242" s="22" t="s">
        <v>4</v>
      </c>
      <c r="K242" s="18" t="s">
        <v>10</v>
      </c>
      <c r="L242" s="11" t="str">
        <f>IFERROR(VLOOKUP(Tabel1[[#This Row],[Üürnik]],'Lepingu lisa'!$AW$3:$AX$22,2,FALSE),"")</f>
        <v>PALDISKI MNT _03</v>
      </c>
      <c r="M242" s="11"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c r="A243" s="18" t="s">
        <v>339</v>
      </c>
      <c r="B243" s="19" t="s">
        <v>356</v>
      </c>
      <c r="C243" s="18" t="s">
        <v>60</v>
      </c>
      <c r="D243" s="18" t="s">
        <v>91</v>
      </c>
      <c r="E243" s="18" t="s">
        <v>92</v>
      </c>
      <c r="F243" s="53">
        <v>15.3</v>
      </c>
      <c r="G243" s="53"/>
      <c r="H243" s="18"/>
      <c r="I243" s="11" t="str">
        <f>LEFT(Tabel1[[#This Row],[Ruumi tüüp (TALO Tüüpruumide nimestik)]],2)</f>
        <v>21</v>
      </c>
      <c r="J243" s="22" t="s">
        <v>4</v>
      </c>
      <c r="K243" s="18" t="s">
        <v>10</v>
      </c>
      <c r="L243" s="11" t="str">
        <f>IFERROR(VLOOKUP(Tabel1[[#This Row],[Üürnik]],'Lepingu lisa'!$AW$3:$AX$22,2,FALSE),"")</f>
        <v>PALDISKI MNT _03</v>
      </c>
      <c r="M243" s="11" t="str">
        <f>IFERROR(VLOOKUP(Tabel1[[#This Row],[Jaotus]],Tabelid!L:M,2,FALSE),"")</f>
        <v>NONE</v>
      </c>
      <c r="N243" s="11"/>
      <c r="O243" s="34"/>
      <c r="P243" s="34"/>
      <c r="Q243" s="34"/>
      <c r="R243" s="34"/>
      <c r="S243" s="34"/>
      <c r="T243" s="34"/>
      <c r="U243" s="34"/>
      <c r="V243" s="34"/>
      <c r="W243" s="34"/>
      <c r="X243" s="34"/>
      <c r="Y243" s="34"/>
      <c r="Z243" s="34"/>
      <c r="AA243" s="34"/>
      <c r="AB243" s="34"/>
      <c r="AC243" s="34"/>
      <c r="AD243" s="34"/>
      <c r="AE243" s="34"/>
      <c r="AF243" s="34"/>
      <c r="AG243" s="34"/>
    </row>
    <row r="244" spans="1:33">
      <c r="A244" s="18" t="s">
        <v>339</v>
      </c>
      <c r="B244" s="19" t="s">
        <v>357</v>
      </c>
      <c r="C244" s="18" t="s">
        <v>60</v>
      </c>
      <c r="D244" s="18" t="s">
        <v>91</v>
      </c>
      <c r="E244" s="18" t="s">
        <v>92</v>
      </c>
      <c r="F244" s="53">
        <v>20.2</v>
      </c>
      <c r="G244" s="53"/>
      <c r="H244" s="18"/>
      <c r="I244" s="11" t="str">
        <f>LEFT(Tabel1[[#This Row],[Ruumi tüüp (TALO Tüüpruumide nimestik)]],2)</f>
        <v>21</v>
      </c>
      <c r="J244" s="22" t="s">
        <v>4</v>
      </c>
      <c r="K244" s="18" t="s">
        <v>10</v>
      </c>
      <c r="L244" s="11" t="str">
        <f>IFERROR(VLOOKUP(Tabel1[[#This Row],[Üürnik]],'Lepingu lisa'!$AW$3:$AX$22,2,FALSE),"")</f>
        <v>PALDISKI MNT _03</v>
      </c>
      <c r="M244" s="11" t="str">
        <f>IFERROR(VLOOKUP(Tabel1[[#This Row],[Jaotus]],Tabelid!L:M,2,FALSE),"")</f>
        <v>NONE</v>
      </c>
      <c r="N244" s="11"/>
      <c r="O244" s="34"/>
      <c r="P244" s="34"/>
      <c r="Q244" s="34"/>
      <c r="R244" s="34"/>
      <c r="S244" s="34"/>
      <c r="T244" s="34"/>
      <c r="U244" s="34"/>
      <c r="V244" s="34"/>
      <c r="W244" s="34"/>
      <c r="X244" s="34"/>
      <c r="Y244" s="34"/>
      <c r="Z244" s="34"/>
      <c r="AA244" s="34"/>
      <c r="AB244" s="34"/>
      <c r="AC244" s="34"/>
      <c r="AD244" s="34"/>
      <c r="AE244" s="34"/>
      <c r="AF244" s="34"/>
      <c r="AG244" s="34"/>
    </row>
    <row r="245" spans="1:33">
      <c r="A245" s="18" t="s">
        <v>339</v>
      </c>
      <c r="B245" s="19" t="s">
        <v>358</v>
      </c>
      <c r="C245" s="18" t="s">
        <v>60</v>
      </c>
      <c r="D245" s="18" t="s">
        <v>91</v>
      </c>
      <c r="E245" s="18" t="s">
        <v>92</v>
      </c>
      <c r="F245" s="53">
        <v>35.1</v>
      </c>
      <c r="G245" s="53"/>
      <c r="H245" s="18"/>
      <c r="I245" s="11" t="str">
        <f>LEFT(Tabel1[[#This Row],[Ruumi tüüp (TALO Tüüpruumide nimestik)]],2)</f>
        <v>21</v>
      </c>
      <c r="J245" s="22" t="s">
        <v>4</v>
      </c>
      <c r="K245" s="18" t="s">
        <v>10</v>
      </c>
      <c r="L245" s="11" t="str">
        <f>IFERROR(VLOOKUP(Tabel1[[#This Row],[Üürnik]],'Lepingu lisa'!$AW$3:$AX$22,2,FALSE),"")</f>
        <v>PALDISKI MNT _03</v>
      </c>
      <c r="M245" s="11" t="str">
        <f>IFERROR(VLOOKUP(Tabel1[[#This Row],[Jaotus]],Tabelid!L:M,2,FALSE),"")</f>
        <v>NONE</v>
      </c>
      <c r="N245" s="11"/>
      <c r="O245" s="34"/>
      <c r="P245" s="34"/>
      <c r="Q245" s="34"/>
      <c r="R245" s="34"/>
      <c r="S245" s="34"/>
      <c r="T245" s="34"/>
      <c r="U245" s="34"/>
      <c r="V245" s="34"/>
      <c r="W245" s="34"/>
      <c r="X245" s="34"/>
      <c r="Y245" s="34"/>
      <c r="Z245" s="34"/>
      <c r="AA245" s="34"/>
      <c r="AB245" s="34"/>
      <c r="AC245" s="34"/>
      <c r="AD245" s="34"/>
      <c r="AE245" s="34"/>
      <c r="AF245" s="34"/>
      <c r="AG245" s="34"/>
    </row>
    <row r="246" spans="1:33">
      <c r="A246" s="18" t="s">
        <v>339</v>
      </c>
      <c r="B246" s="19" t="s">
        <v>359</v>
      </c>
      <c r="C246" s="18" t="s">
        <v>60</v>
      </c>
      <c r="D246" s="18" t="s">
        <v>91</v>
      </c>
      <c r="E246" s="18" t="s">
        <v>92</v>
      </c>
      <c r="F246" s="53">
        <v>15.9</v>
      </c>
      <c r="G246" s="53"/>
      <c r="H246" s="18"/>
      <c r="I246" s="11" t="str">
        <f>LEFT(Tabel1[[#This Row],[Ruumi tüüp (TALO Tüüpruumide nimestik)]],2)</f>
        <v>21</v>
      </c>
      <c r="J246" s="22" t="s">
        <v>4</v>
      </c>
      <c r="K246" s="18" t="s">
        <v>10</v>
      </c>
      <c r="L246" s="11" t="str">
        <f>IFERROR(VLOOKUP(Tabel1[[#This Row],[Üürnik]],'Lepingu lisa'!$AW$3:$AX$22,2,FALSE),"")</f>
        <v>PALDISKI MNT _03</v>
      </c>
      <c r="M246" s="11" t="str">
        <f>IFERROR(VLOOKUP(Tabel1[[#This Row],[Jaotus]],Tabelid!L:M,2,FALSE),"")</f>
        <v>NONE</v>
      </c>
      <c r="N246" s="11"/>
      <c r="O246" s="34"/>
      <c r="P246" s="34"/>
      <c r="Q246" s="34"/>
      <c r="R246" s="34"/>
      <c r="S246" s="34"/>
      <c r="T246" s="34"/>
      <c r="U246" s="34"/>
      <c r="V246" s="34"/>
      <c r="W246" s="34"/>
      <c r="X246" s="34"/>
      <c r="Y246" s="34"/>
      <c r="Z246" s="34"/>
      <c r="AA246" s="34"/>
      <c r="AB246" s="34"/>
      <c r="AC246" s="34"/>
      <c r="AD246" s="34"/>
      <c r="AE246" s="34"/>
      <c r="AF246" s="34"/>
      <c r="AG246" s="34"/>
    </row>
    <row r="247" spans="1:33">
      <c r="A247" s="18" t="s">
        <v>339</v>
      </c>
      <c r="B247" s="19" t="s">
        <v>360</v>
      </c>
      <c r="C247" s="18" t="s">
        <v>60</v>
      </c>
      <c r="D247" s="18" t="s">
        <v>91</v>
      </c>
      <c r="E247" s="18" t="s">
        <v>92</v>
      </c>
      <c r="F247" s="53">
        <v>16.100000000000001</v>
      </c>
      <c r="G247" s="53"/>
      <c r="H247" s="18"/>
      <c r="I247" s="11" t="str">
        <f>LEFT(Tabel1[[#This Row],[Ruumi tüüp (TALO Tüüpruumide nimestik)]],2)</f>
        <v>21</v>
      </c>
      <c r="J247" s="22" t="s">
        <v>4</v>
      </c>
      <c r="K247" s="18" t="s">
        <v>10</v>
      </c>
      <c r="L247" s="11" t="str">
        <f>IFERROR(VLOOKUP(Tabel1[[#This Row],[Üürnik]],'Lepingu lisa'!$AW$3:$AX$22,2,FALSE),"")</f>
        <v>PALDISKI MNT _03</v>
      </c>
      <c r="M247" s="11" t="str">
        <f>IFERROR(VLOOKUP(Tabel1[[#This Row],[Jaotus]],Tabelid!L:M,2,FALSE),"")</f>
        <v>NONE</v>
      </c>
      <c r="N247" s="11"/>
      <c r="O247" s="34"/>
      <c r="P247" s="34"/>
      <c r="Q247" s="34"/>
      <c r="R247" s="34"/>
      <c r="S247" s="34"/>
      <c r="T247" s="34"/>
      <c r="U247" s="34"/>
      <c r="V247" s="34"/>
      <c r="W247" s="34"/>
      <c r="X247" s="34"/>
      <c r="Y247" s="34"/>
      <c r="Z247" s="34"/>
      <c r="AA247" s="34"/>
      <c r="AB247" s="34"/>
      <c r="AC247" s="34"/>
      <c r="AD247" s="34"/>
      <c r="AE247" s="34"/>
      <c r="AF247" s="34"/>
      <c r="AG247" s="34"/>
    </row>
    <row r="248" spans="1:33">
      <c r="A248" s="18" t="s">
        <v>339</v>
      </c>
      <c r="B248" s="19" t="s">
        <v>361</v>
      </c>
      <c r="C248" s="18" t="s">
        <v>60</v>
      </c>
      <c r="D248" s="18" t="s">
        <v>91</v>
      </c>
      <c r="E248" s="18" t="s">
        <v>92</v>
      </c>
      <c r="F248" s="53">
        <v>15.9</v>
      </c>
      <c r="G248" s="53"/>
      <c r="H248" s="18"/>
      <c r="I248" s="11" t="str">
        <f>LEFT(Tabel1[[#This Row],[Ruumi tüüp (TALO Tüüpruumide nimestik)]],2)</f>
        <v>21</v>
      </c>
      <c r="J248" s="22" t="s">
        <v>4</v>
      </c>
      <c r="K248" s="18" t="s">
        <v>10</v>
      </c>
      <c r="L248" s="11" t="str">
        <f>IFERROR(VLOOKUP(Tabel1[[#This Row],[Üürnik]],'Lepingu lisa'!$AW$3:$AX$22,2,FALSE),"")</f>
        <v>PALDISKI MNT _03</v>
      </c>
      <c r="M248" s="11" t="str">
        <f>IFERROR(VLOOKUP(Tabel1[[#This Row],[Jaotus]],Tabelid!L:M,2,FALSE),"")</f>
        <v>NONE</v>
      </c>
      <c r="N248" s="11"/>
      <c r="O248" s="34"/>
      <c r="P248" s="34"/>
      <c r="Q248" s="34"/>
      <c r="R248" s="34"/>
      <c r="S248" s="34"/>
      <c r="T248" s="34"/>
      <c r="U248" s="34"/>
      <c r="V248" s="34"/>
      <c r="W248" s="34"/>
      <c r="X248" s="34"/>
      <c r="Y248" s="34"/>
      <c r="Z248" s="34"/>
      <c r="AA248" s="34"/>
      <c r="AB248" s="34"/>
      <c r="AC248" s="34"/>
      <c r="AD248" s="34"/>
      <c r="AE248" s="34"/>
      <c r="AF248" s="34"/>
      <c r="AG248" s="34"/>
    </row>
    <row r="249" spans="1:33">
      <c r="A249" s="18" t="s">
        <v>339</v>
      </c>
      <c r="B249" s="19" t="s">
        <v>362</v>
      </c>
      <c r="C249" s="18" t="s">
        <v>60</v>
      </c>
      <c r="D249" s="18" t="s">
        <v>91</v>
      </c>
      <c r="E249" s="18" t="s">
        <v>92</v>
      </c>
      <c r="F249" s="53">
        <v>30.4</v>
      </c>
      <c r="G249" s="53"/>
      <c r="H249" s="18"/>
      <c r="I249" s="11" t="str">
        <f>LEFT(Tabel1[[#This Row],[Ruumi tüüp (TALO Tüüpruumide nimestik)]],2)</f>
        <v>21</v>
      </c>
      <c r="J249" s="22" t="s">
        <v>4</v>
      </c>
      <c r="K249" s="18" t="s">
        <v>10</v>
      </c>
      <c r="L249" s="11" t="str">
        <f>IFERROR(VLOOKUP(Tabel1[[#This Row],[Üürnik]],'Lepingu lisa'!$AW$3:$AX$22,2,FALSE),"")</f>
        <v>PALDISKI MNT _03</v>
      </c>
      <c r="M249" s="11" t="str">
        <f>IFERROR(VLOOKUP(Tabel1[[#This Row],[Jaotus]],Tabelid!L:M,2,FALSE),"")</f>
        <v>NONE</v>
      </c>
      <c r="N249" s="11"/>
      <c r="O249" s="34"/>
      <c r="P249" s="34"/>
      <c r="Q249" s="34"/>
      <c r="R249" s="34"/>
      <c r="S249" s="34"/>
      <c r="T249" s="34"/>
      <c r="U249" s="34"/>
      <c r="V249" s="34"/>
      <c r="W249" s="34"/>
      <c r="X249" s="34"/>
      <c r="Y249" s="34"/>
      <c r="Z249" s="34"/>
      <c r="AA249" s="34"/>
      <c r="AB249" s="34"/>
      <c r="AC249" s="34"/>
      <c r="AD249" s="34"/>
      <c r="AE249" s="34"/>
      <c r="AF249" s="34"/>
      <c r="AG249" s="34"/>
    </row>
    <row r="250" spans="1:33">
      <c r="A250" s="18" t="s">
        <v>339</v>
      </c>
      <c r="B250" s="19" t="s">
        <v>363</v>
      </c>
      <c r="C250" s="18" t="s">
        <v>60</v>
      </c>
      <c r="D250" s="18" t="s">
        <v>91</v>
      </c>
      <c r="E250" s="18" t="s">
        <v>92</v>
      </c>
      <c r="F250" s="53">
        <v>16.399999999999999</v>
      </c>
      <c r="G250" s="53"/>
      <c r="H250" s="18"/>
      <c r="I250" s="11" t="str">
        <f>LEFT(Tabel1[[#This Row],[Ruumi tüüp (TALO Tüüpruumide nimestik)]],2)</f>
        <v>21</v>
      </c>
      <c r="J250" s="22" t="s">
        <v>4</v>
      </c>
      <c r="K250" s="18" t="s">
        <v>10</v>
      </c>
      <c r="L250" s="11" t="str">
        <f>IFERROR(VLOOKUP(Tabel1[[#This Row],[Üürnik]],'Lepingu lisa'!$AW$3:$AX$22,2,FALSE),"")</f>
        <v>PALDISKI MNT _03</v>
      </c>
      <c r="M250" s="11" t="str">
        <f>IFERROR(VLOOKUP(Tabel1[[#This Row],[Jaotus]],Tabelid!L:M,2,FALSE),"")</f>
        <v>NONE</v>
      </c>
      <c r="N250" s="11"/>
      <c r="O250" s="34"/>
      <c r="P250" s="34"/>
      <c r="Q250" s="34"/>
      <c r="R250" s="34"/>
      <c r="S250" s="34"/>
      <c r="T250" s="34"/>
      <c r="U250" s="34"/>
      <c r="V250" s="34"/>
      <c r="W250" s="34"/>
      <c r="X250" s="34"/>
      <c r="Y250" s="34"/>
      <c r="Z250" s="34"/>
      <c r="AA250" s="34"/>
      <c r="AB250" s="34"/>
      <c r="AC250" s="34"/>
      <c r="AD250" s="34"/>
      <c r="AE250" s="34"/>
      <c r="AF250" s="34"/>
      <c r="AG250" s="34"/>
    </row>
    <row r="251" spans="1:33">
      <c r="A251" s="18" t="s">
        <v>339</v>
      </c>
      <c r="B251" s="19" t="s">
        <v>364</v>
      </c>
      <c r="C251" s="18" t="s">
        <v>60</v>
      </c>
      <c r="D251" s="18" t="s">
        <v>91</v>
      </c>
      <c r="E251" s="18" t="s">
        <v>92</v>
      </c>
      <c r="F251" s="53">
        <v>16.5</v>
      </c>
      <c r="G251" s="53"/>
      <c r="H251" s="18"/>
      <c r="I251" s="11" t="str">
        <f>LEFT(Tabel1[[#This Row],[Ruumi tüüp (TALO Tüüpruumide nimestik)]],2)</f>
        <v>21</v>
      </c>
      <c r="J251" s="22" t="s">
        <v>4</v>
      </c>
      <c r="K251" s="18" t="s">
        <v>10</v>
      </c>
      <c r="L251" s="11" t="str">
        <f>IFERROR(VLOOKUP(Tabel1[[#This Row],[Üürnik]],'Lepingu lisa'!$AW$3:$AX$22,2,FALSE),"")</f>
        <v>PALDISKI MNT _03</v>
      </c>
      <c r="M251" s="11" t="str">
        <f>IFERROR(VLOOKUP(Tabel1[[#This Row],[Jaotus]],Tabelid!L:M,2,FALSE),"")</f>
        <v>NONE</v>
      </c>
      <c r="N251" s="11"/>
      <c r="O251" s="34"/>
      <c r="P251" s="34"/>
      <c r="Q251" s="34"/>
      <c r="R251" s="34"/>
      <c r="S251" s="34"/>
      <c r="T251" s="34"/>
      <c r="U251" s="34"/>
      <c r="V251" s="34"/>
      <c r="W251" s="34"/>
      <c r="X251" s="34"/>
      <c r="Y251" s="34"/>
      <c r="Z251" s="34"/>
      <c r="AA251" s="34"/>
      <c r="AB251" s="34"/>
      <c r="AC251" s="34"/>
      <c r="AD251" s="34"/>
      <c r="AE251" s="34"/>
      <c r="AF251" s="34"/>
      <c r="AG251" s="34"/>
    </row>
    <row r="252" spans="1:33">
      <c r="A252" s="18" t="s">
        <v>339</v>
      </c>
      <c r="B252" s="19" t="s">
        <v>365</v>
      </c>
      <c r="C252" s="18" t="s">
        <v>60</v>
      </c>
      <c r="D252" s="18" t="s">
        <v>91</v>
      </c>
      <c r="E252" s="18" t="s">
        <v>92</v>
      </c>
      <c r="F252" s="53">
        <v>16.399999999999999</v>
      </c>
      <c r="G252" s="53"/>
      <c r="H252" s="18"/>
      <c r="I252" s="11" t="str">
        <f>LEFT(Tabel1[[#This Row],[Ruumi tüüp (TALO Tüüpruumide nimestik)]],2)</f>
        <v>21</v>
      </c>
      <c r="J252" s="22" t="s">
        <v>4</v>
      </c>
      <c r="K252" s="18" t="s">
        <v>10</v>
      </c>
      <c r="L252" s="11" t="str">
        <f>IFERROR(VLOOKUP(Tabel1[[#This Row],[Üürnik]],'Lepingu lisa'!$AW$3:$AX$22,2,FALSE),"")</f>
        <v>PALDISKI MNT _03</v>
      </c>
      <c r="M252" s="11" t="str">
        <f>IFERROR(VLOOKUP(Tabel1[[#This Row],[Jaotus]],Tabelid!L:M,2,FALSE),"")</f>
        <v>NONE</v>
      </c>
      <c r="N252" s="11"/>
      <c r="O252" s="34"/>
      <c r="P252" s="34"/>
      <c r="Q252" s="34"/>
      <c r="R252" s="34"/>
      <c r="S252" s="34"/>
      <c r="T252" s="34"/>
      <c r="U252" s="34"/>
      <c r="V252" s="34"/>
      <c r="W252" s="34"/>
      <c r="X252" s="34"/>
      <c r="Y252" s="34"/>
      <c r="Z252" s="34"/>
      <c r="AA252" s="34"/>
      <c r="AB252" s="34"/>
      <c r="AC252" s="34"/>
      <c r="AD252" s="34"/>
      <c r="AE252" s="34"/>
      <c r="AF252" s="34"/>
      <c r="AG252" s="34"/>
    </row>
    <row r="253" spans="1:33">
      <c r="A253" s="18" t="s">
        <v>339</v>
      </c>
      <c r="B253" s="19" t="s">
        <v>366</v>
      </c>
      <c r="C253" s="18" t="s">
        <v>60</v>
      </c>
      <c r="D253" s="18" t="s">
        <v>91</v>
      </c>
      <c r="E253" s="18" t="s">
        <v>92</v>
      </c>
      <c r="F253" s="53">
        <v>10.5</v>
      </c>
      <c r="G253" s="53"/>
      <c r="H253" s="18"/>
      <c r="I253" s="11" t="str">
        <f>LEFT(Tabel1[[#This Row],[Ruumi tüüp (TALO Tüüpruumide nimestik)]],2)</f>
        <v>21</v>
      </c>
      <c r="J253" s="22" t="s">
        <v>4</v>
      </c>
      <c r="K253" s="18" t="s">
        <v>10</v>
      </c>
      <c r="L253" s="11" t="str">
        <f>IFERROR(VLOOKUP(Tabel1[[#This Row],[Üürnik]],'Lepingu lisa'!$AW$3:$AX$22,2,FALSE),"")</f>
        <v>PALDISKI MNT _03</v>
      </c>
      <c r="M253" s="11" t="str">
        <f>IFERROR(VLOOKUP(Tabel1[[#This Row],[Jaotus]],Tabelid!L:M,2,FALSE),"")</f>
        <v>NONE</v>
      </c>
      <c r="N253" s="11"/>
      <c r="O253" s="34"/>
      <c r="P253" s="34"/>
      <c r="Q253" s="34"/>
      <c r="R253" s="34"/>
      <c r="S253" s="34"/>
      <c r="T253" s="34"/>
      <c r="U253" s="34"/>
      <c r="V253" s="34"/>
      <c r="W253" s="34"/>
      <c r="X253" s="34"/>
      <c r="Y253" s="34"/>
      <c r="Z253" s="34"/>
      <c r="AA253" s="34"/>
      <c r="AB253" s="34"/>
      <c r="AC253" s="34"/>
      <c r="AD253" s="34"/>
      <c r="AE253" s="34"/>
      <c r="AF253" s="34"/>
      <c r="AG253" s="34"/>
    </row>
    <row r="254" spans="1:33">
      <c r="A254" s="18" t="s">
        <v>339</v>
      </c>
      <c r="B254" s="19" t="s">
        <v>367</v>
      </c>
      <c r="C254" s="18" t="s">
        <v>60</v>
      </c>
      <c r="D254" s="18" t="s">
        <v>91</v>
      </c>
      <c r="E254" s="18" t="s">
        <v>92</v>
      </c>
      <c r="F254" s="53">
        <v>30.1</v>
      </c>
      <c r="G254" s="53"/>
      <c r="H254" s="18"/>
      <c r="I254" s="11" t="str">
        <f>LEFT(Tabel1[[#This Row],[Ruumi tüüp (TALO Tüüpruumide nimestik)]],2)</f>
        <v>21</v>
      </c>
      <c r="J254" s="22" t="s">
        <v>4</v>
      </c>
      <c r="K254" s="18" t="s">
        <v>10</v>
      </c>
      <c r="L254" s="11" t="str">
        <f>IFERROR(VLOOKUP(Tabel1[[#This Row],[Üürnik]],'Lepingu lisa'!$AW$3:$AX$22,2,FALSE),"")</f>
        <v>PALDISKI MNT _03</v>
      </c>
      <c r="M254" s="11" t="str">
        <f>IFERROR(VLOOKUP(Tabel1[[#This Row],[Jaotus]],Tabelid!L:M,2,FALSE),"")</f>
        <v>NONE</v>
      </c>
      <c r="N254" s="11"/>
      <c r="O254" s="34"/>
      <c r="P254" s="34"/>
      <c r="Q254" s="34"/>
      <c r="R254" s="34"/>
      <c r="S254" s="34"/>
      <c r="T254" s="34"/>
      <c r="U254" s="34"/>
      <c r="V254" s="34"/>
      <c r="W254" s="34"/>
      <c r="X254" s="34"/>
      <c r="Y254" s="34"/>
      <c r="Z254" s="34"/>
      <c r="AA254" s="34"/>
      <c r="AB254" s="34"/>
      <c r="AC254" s="34"/>
      <c r="AD254" s="34"/>
      <c r="AE254" s="34"/>
      <c r="AF254" s="34"/>
      <c r="AG254" s="34"/>
    </row>
    <row r="255" spans="1:33">
      <c r="A255" s="18" t="s">
        <v>339</v>
      </c>
      <c r="B255" s="19" t="s">
        <v>368</v>
      </c>
      <c r="C255" s="18" t="s">
        <v>60</v>
      </c>
      <c r="D255" s="18" t="s">
        <v>91</v>
      </c>
      <c r="E255" s="18" t="s">
        <v>92</v>
      </c>
      <c r="F255" s="53">
        <v>15.9</v>
      </c>
      <c r="G255" s="53"/>
      <c r="H255" s="18"/>
      <c r="I255" s="11" t="str">
        <f>LEFT(Tabel1[[#This Row],[Ruumi tüüp (TALO Tüüpruumide nimestik)]],2)</f>
        <v>21</v>
      </c>
      <c r="J255" s="22" t="s">
        <v>4</v>
      </c>
      <c r="K255" s="18" t="s">
        <v>10</v>
      </c>
      <c r="L255" s="11" t="str">
        <f>IFERROR(VLOOKUP(Tabel1[[#This Row],[Üürnik]],'Lepingu lisa'!$AW$3:$AX$22,2,FALSE),"")</f>
        <v>PALDISKI MNT _03</v>
      </c>
      <c r="M255" s="11" t="str">
        <f>IFERROR(VLOOKUP(Tabel1[[#This Row],[Jaotus]],Tabelid!L:M,2,FALSE),"")</f>
        <v>NONE</v>
      </c>
      <c r="N255" s="11"/>
      <c r="O255" s="34"/>
      <c r="P255" s="34"/>
      <c r="Q255" s="34"/>
      <c r="R255" s="34"/>
      <c r="S255" s="34"/>
      <c r="T255" s="34"/>
      <c r="U255" s="34"/>
      <c r="V255" s="34"/>
      <c r="W255" s="34"/>
      <c r="X255" s="34"/>
      <c r="Y255" s="34"/>
      <c r="Z255" s="34"/>
      <c r="AA255" s="34"/>
      <c r="AB255" s="34"/>
      <c r="AC255" s="34"/>
      <c r="AD255" s="34"/>
      <c r="AE255" s="34"/>
      <c r="AF255" s="34"/>
      <c r="AG255" s="34"/>
    </row>
    <row r="256" spans="1:33">
      <c r="A256" s="18" t="s">
        <v>339</v>
      </c>
      <c r="B256" s="19" t="s">
        <v>369</v>
      </c>
      <c r="C256" s="18" t="s">
        <v>60</v>
      </c>
      <c r="D256" s="18" t="s">
        <v>91</v>
      </c>
      <c r="E256" s="18" t="s">
        <v>92</v>
      </c>
      <c r="F256" s="53">
        <v>15.8</v>
      </c>
      <c r="G256" s="53"/>
      <c r="H256" s="18"/>
      <c r="I256" s="11" t="str">
        <f>LEFT(Tabel1[[#This Row],[Ruumi tüüp (TALO Tüüpruumide nimestik)]],2)</f>
        <v>21</v>
      </c>
      <c r="J256" s="22" t="s">
        <v>4</v>
      </c>
      <c r="K256" s="18" t="s">
        <v>10</v>
      </c>
      <c r="L256" s="11" t="str">
        <f>IFERROR(VLOOKUP(Tabel1[[#This Row],[Üürnik]],'Lepingu lisa'!$AW$3:$AX$22,2,FALSE),"")</f>
        <v>PALDISKI MNT _03</v>
      </c>
      <c r="M256" s="11" t="str">
        <f>IFERROR(VLOOKUP(Tabel1[[#This Row],[Jaotus]],Tabelid!L:M,2,FALSE),"")</f>
        <v>NONE</v>
      </c>
      <c r="N256" s="11"/>
      <c r="O256" s="34"/>
      <c r="P256" s="34"/>
      <c r="Q256" s="34"/>
      <c r="R256" s="34"/>
      <c r="S256" s="34"/>
      <c r="T256" s="34"/>
      <c r="U256" s="34"/>
      <c r="V256" s="34"/>
      <c r="W256" s="34"/>
      <c r="X256" s="34"/>
      <c r="Y256" s="34"/>
      <c r="Z256" s="34"/>
      <c r="AA256" s="34"/>
      <c r="AB256" s="34"/>
      <c r="AC256" s="34"/>
      <c r="AD256" s="34"/>
      <c r="AE256" s="34"/>
      <c r="AF256" s="34"/>
      <c r="AG256" s="34"/>
    </row>
    <row r="257" spans="1:33">
      <c r="A257" s="18" t="s">
        <v>339</v>
      </c>
      <c r="B257" s="19" t="s">
        <v>370</v>
      </c>
      <c r="C257" s="18" t="s">
        <v>60</v>
      </c>
      <c r="D257" s="18" t="s">
        <v>91</v>
      </c>
      <c r="E257" s="18" t="s">
        <v>92</v>
      </c>
      <c r="F257" s="53">
        <v>11.7</v>
      </c>
      <c r="G257" s="53"/>
      <c r="H257" s="18"/>
      <c r="I257" s="11" t="str">
        <f>LEFT(Tabel1[[#This Row],[Ruumi tüüp (TALO Tüüpruumide nimestik)]],2)</f>
        <v>21</v>
      </c>
      <c r="J257" s="22" t="s">
        <v>4</v>
      </c>
      <c r="K257" s="18" t="s">
        <v>10</v>
      </c>
      <c r="L257" s="11" t="str">
        <f>IFERROR(VLOOKUP(Tabel1[[#This Row],[Üürnik]],'Lepingu lisa'!$AW$3:$AX$22,2,FALSE),"")</f>
        <v>PALDISKI MNT _03</v>
      </c>
      <c r="M257" s="11" t="str">
        <f>IFERROR(VLOOKUP(Tabel1[[#This Row],[Jaotus]],Tabelid!L:M,2,FALSE),"")</f>
        <v>NONE</v>
      </c>
      <c r="N257" s="11"/>
      <c r="O257" s="34"/>
      <c r="P257" s="34"/>
      <c r="Q257" s="34"/>
      <c r="R257" s="34"/>
      <c r="S257" s="34"/>
      <c r="T257" s="34"/>
      <c r="U257" s="34"/>
      <c r="V257" s="34"/>
      <c r="W257" s="34"/>
      <c r="X257" s="34"/>
      <c r="Y257" s="34"/>
      <c r="Z257" s="34"/>
      <c r="AA257" s="34"/>
      <c r="AB257" s="34"/>
      <c r="AC257" s="34"/>
      <c r="AD257" s="34"/>
      <c r="AE257" s="34"/>
      <c r="AF257" s="34"/>
      <c r="AG257" s="34"/>
    </row>
    <row r="258" spans="1:33">
      <c r="A258" s="18" t="s">
        <v>339</v>
      </c>
      <c r="B258" s="19" t="s">
        <v>371</v>
      </c>
      <c r="C258" s="18" t="s">
        <v>60</v>
      </c>
      <c r="D258" s="18" t="s">
        <v>91</v>
      </c>
      <c r="E258" s="18" t="s">
        <v>92</v>
      </c>
      <c r="F258" s="53">
        <v>16.600000000000001</v>
      </c>
      <c r="G258" s="53"/>
      <c r="H258" s="18"/>
      <c r="I258" s="11" t="str">
        <f>LEFT(Tabel1[[#This Row],[Ruumi tüüp (TALO Tüüpruumide nimestik)]],2)</f>
        <v>21</v>
      </c>
      <c r="J258" s="22" t="s">
        <v>4</v>
      </c>
      <c r="K258" s="18" t="s">
        <v>10</v>
      </c>
      <c r="L258" s="11" t="str">
        <f>IFERROR(VLOOKUP(Tabel1[[#This Row],[Üürnik]],'Lepingu lisa'!$AW$3:$AX$22,2,FALSE),"")</f>
        <v>PALDISKI MNT _03</v>
      </c>
      <c r="M258" s="11" t="str">
        <f>IFERROR(VLOOKUP(Tabel1[[#This Row],[Jaotus]],Tabelid!L:M,2,FALSE),"")</f>
        <v>NONE</v>
      </c>
      <c r="N258" s="11"/>
      <c r="O258" s="34"/>
      <c r="P258" s="34"/>
      <c r="Q258" s="34"/>
      <c r="R258" s="34"/>
      <c r="S258" s="34"/>
      <c r="T258" s="34"/>
      <c r="U258" s="34"/>
      <c r="V258" s="34"/>
      <c r="W258" s="34"/>
      <c r="X258" s="34"/>
      <c r="Y258" s="34"/>
      <c r="Z258" s="34"/>
      <c r="AA258" s="34"/>
      <c r="AB258" s="34"/>
      <c r="AC258" s="34"/>
      <c r="AD258" s="34"/>
      <c r="AE258" s="34"/>
      <c r="AF258" s="34"/>
      <c r="AG258" s="34"/>
    </row>
    <row r="259" spans="1:33">
      <c r="A259" s="18" t="s">
        <v>339</v>
      </c>
      <c r="B259" s="19" t="s">
        <v>372</v>
      </c>
      <c r="C259" s="18" t="s">
        <v>60</v>
      </c>
      <c r="D259" s="18" t="s">
        <v>91</v>
      </c>
      <c r="E259" s="18" t="s">
        <v>92</v>
      </c>
      <c r="F259" s="53">
        <v>18.7</v>
      </c>
      <c r="G259" s="53"/>
      <c r="H259" s="18"/>
      <c r="I259" s="11" t="str">
        <f>LEFT(Tabel1[[#This Row],[Ruumi tüüp (TALO Tüüpruumide nimestik)]],2)</f>
        <v>21</v>
      </c>
      <c r="J259" s="22" t="s">
        <v>4</v>
      </c>
      <c r="K259" s="18" t="s">
        <v>10</v>
      </c>
      <c r="L259" s="11" t="str">
        <f>IFERROR(VLOOKUP(Tabel1[[#This Row],[Üürnik]],'Lepingu lisa'!$AW$3:$AX$22,2,FALSE),"")</f>
        <v>PALDISKI MNT _03</v>
      </c>
      <c r="M259" s="11" t="str">
        <f>IFERROR(VLOOKUP(Tabel1[[#This Row],[Jaotus]],Tabelid!L:M,2,FALSE),"")</f>
        <v>NONE</v>
      </c>
      <c r="N259" s="11"/>
      <c r="O259" s="34"/>
      <c r="P259" s="34"/>
      <c r="Q259" s="34"/>
      <c r="R259" s="34"/>
      <c r="S259" s="34"/>
      <c r="T259" s="34"/>
      <c r="U259" s="34"/>
      <c r="V259" s="34"/>
      <c r="W259" s="34"/>
      <c r="X259" s="34"/>
      <c r="Y259" s="34"/>
      <c r="Z259" s="34"/>
      <c r="AA259" s="34"/>
      <c r="AB259" s="34"/>
      <c r="AC259" s="34"/>
      <c r="AD259" s="34"/>
      <c r="AE259" s="34"/>
      <c r="AF259" s="34"/>
      <c r="AG259" s="34"/>
    </row>
    <row r="260" spans="1:33">
      <c r="A260" s="18" t="s">
        <v>339</v>
      </c>
      <c r="B260" s="19" t="s">
        <v>373</v>
      </c>
      <c r="C260" s="18" t="s">
        <v>60</v>
      </c>
      <c r="D260" s="18" t="s">
        <v>91</v>
      </c>
      <c r="E260" s="18" t="s">
        <v>92</v>
      </c>
      <c r="F260" s="53">
        <v>11.7</v>
      </c>
      <c r="G260" s="53"/>
      <c r="H260" s="18"/>
      <c r="I260" s="11" t="str">
        <f>LEFT(Tabel1[[#This Row],[Ruumi tüüp (TALO Tüüpruumide nimestik)]],2)</f>
        <v>21</v>
      </c>
      <c r="J260" s="22" t="s">
        <v>4</v>
      </c>
      <c r="K260" s="18" t="s">
        <v>10</v>
      </c>
      <c r="L260" s="11" t="str">
        <f>IFERROR(VLOOKUP(Tabel1[[#This Row],[Üürnik]],'Lepingu lisa'!$AW$3:$AX$22,2,FALSE),"")</f>
        <v>PALDISKI MNT _03</v>
      </c>
      <c r="M260" s="11" t="str">
        <f>IFERROR(VLOOKUP(Tabel1[[#This Row],[Jaotus]],Tabelid!L:M,2,FALSE),"")</f>
        <v>NONE</v>
      </c>
      <c r="N260" s="11"/>
      <c r="O260" s="34"/>
      <c r="P260" s="34"/>
      <c r="Q260" s="34"/>
      <c r="R260" s="34"/>
      <c r="S260" s="34"/>
      <c r="T260" s="34"/>
      <c r="U260" s="34"/>
      <c r="V260" s="34"/>
      <c r="W260" s="34"/>
      <c r="X260" s="34"/>
      <c r="Y260" s="34"/>
      <c r="Z260" s="34"/>
      <c r="AA260" s="34"/>
      <c r="AB260" s="34"/>
      <c r="AC260" s="34"/>
      <c r="AD260" s="34"/>
      <c r="AE260" s="34"/>
      <c r="AF260" s="34"/>
      <c r="AG260" s="34"/>
    </row>
    <row r="261" spans="1:33">
      <c r="A261" s="18" t="s">
        <v>339</v>
      </c>
      <c r="B261" s="19" t="s">
        <v>374</v>
      </c>
      <c r="C261" s="18" t="s">
        <v>60</v>
      </c>
      <c r="D261" s="18" t="s">
        <v>91</v>
      </c>
      <c r="E261" s="18" t="s">
        <v>92</v>
      </c>
      <c r="F261" s="53">
        <v>27</v>
      </c>
      <c r="G261" s="53"/>
      <c r="H261" s="18"/>
      <c r="I261" s="11" t="str">
        <f>LEFT(Tabel1[[#This Row],[Ruumi tüüp (TALO Tüüpruumide nimestik)]],2)</f>
        <v>21</v>
      </c>
      <c r="J261" s="22" t="s">
        <v>4</v>
      </c>
      <c r="K261" s="18" t="s">
        <v>10</v>
      </c>
      <c r="L261" s="11" t="str">
        <f>IFERROR(VLOOKUP(Tabel1[[#This Row],[Üürnik]],'Lepingu lisa'!$AW$3:$AX$22,2,FALSE),"")</f>
        <v>PALDISKI MNT _03</v>
      </c>
      <c r="M261" s="11" t="str">
        <f>IFERROR(VLOOKUP(Tabel1[[#This Row],[Jaotus]],Tabelid!L:M,2,FALSE),"")</f>
        <v>NONE</v>
      </c>
      <c r="N261" s="11"/>
      <c r="O261" s="34"/>
      <c r="P261" s="34"/>
      <c r="Q261" s="34"/>
      <c r="R261" s="34"/>
      <c r="S261" s="34"/>
      <c r="T261" s="34"/>
      <c r="U261" s="34"/>
      <c r="V261" s="34"/>
      <c r="W261" s="34"/>
      <c r="X261" s="34"/>
      <c r="Y261" s="34"/>
      <c r="Z261" s="34"/>
      <c r="AA261" s="34"/>
      <c r="AB261" s="34"/>
      <c r="AC261" s="34"/>
      <c r="AD261" s="34"/>
      <c r="AE261" s="34"/>
      <c r="AF261" s="34"/>
      <c r="AG261" s="34"/>
    </row>
    <row r="262" spans="1:33">
      <c r="A262" s="18" t="s">
        <v>339</v>
      </c>
      <c r="B262" s="19" t="s">
        <v>375</v>
      </c>
      <c r="C262" s="18" t="s">
        <v>60</v>
      </c>
      <c r="D262" s="18" t="s">
        <v>91</v>
      </c>
      <c r="E262" s="18" t="s">
        <v>92</v>
      </c>
      <c r="F262" s="53">
        <v>10.4</v>
      </c>
      <c r="G262" s="53"/>
      <c r="H262" s="18"/>
      <c r="I262" s="11" t="str">
        <f>LEFT(Tabel1[[#This Row],[Ruumi tüüp (TALO Tüüpruumide nimestik)]],2)</f>
        <v>21</v>
      </c>
      <c r="J262" s="22" t="s">
        <v>4</v>
      </c>
      <c r="K262" s="18" t="s">
        <v>10</v>
      </c>
      <c r="L262" s="11" t="str">
        <f>IFERROR(VLOOKUP(Tabel1[[#This Row],[Üürnik]],'Lepingu lisa'!$AW$3:$AX$22,2,FALSE),"")</f>
        <v>PALDISKI MNT _03</v>
      </c>
      <c r="M262" s="11" t="str">
        <f>IFERROR(VLOOKUP(Tabel1[[#This Row],[Jaotus]],Tabelid!L:M,2,FALSE),"")</f>
        <v>NONE</v>
      </c>
      <c r="N262" s="11"/>
      <c r="O262" s="34"/>
      <c r="P262" s="34"/>
      <c r="Q262" s="34"/>
      <c r="R262" s="34"/>
      <c r="S262" s="34"/>
      <c r="T262" s="34"/>
      <c r="U262" s="34"/>
      <c r="V262" s="34"/>
      <c r="W262" s="34"/>
      <c r="X262" s="34"/>
      <c r="Y262" s="34"/>
      <c r="Z262" s="34"/>
      <c r="AA262" s="34"/>
      <c r="AB262" s="34"/>
      <c r="AC262" s="34"/>
      <c r="AD262" s="34"/>
      <c r="AE262" s="34"/>
      <c r="AF262" s="34"/>
      <c r="AG262" s="34"/>
    </row>
    <row r="263" spans="1:33">
      <c r="A263" s="18" t="s">
        <v>339</v>
      </c>
      <c r="B263" s="19" t="s">
        <v>376</v>
      </c>
      <c r="C263" s="18" t="s">
        <v>60</v>
      </c>
      <c r="D263" s="18" t="s">
        <v>91</v>
      </c>
      <c r="E263" s="18" t="s">
        <v>92</v>
      </c>
      <c r="F263" s="53">
        <v>10.1</v>
      </c>
      <c r="G263" s="53"/>
      <c r="H263" s="18"/>
      <c r="I263" s="11" t="str">
        <f>LEFT(Tabel1[[#This Row],[Ruumi tüüp (TALO Tüüpruumide nimestik)]],2)</f>
        <v>21</v>
      </c>
      <c r="J263" s="22" t="s">
        <v>4</v>
      </c>
      <c r="K263" s="18" t="s">
        <v>10</v>
      </c>
      <c r="L263" s="11" t="str">
        <f>IFERROR(VLOOKUP(Tabel1[[#This Row],[Üürnik]],'Lepingu lisa'!$AW$3:$AX$22,2,FALSE),"")</f>
        <v>PALDISKI MNT _03</v>
      </c>
      <c r="M263" s="11" t="str">
        <f>IFERROR(VLOOKUP(Tabel1[[#This Row],[Jaotus]],Tabelid!L:M,2,FALSE),"")</f>
        <v>NONE</v>
      </c>
      <c r="N263" s="11"/>
      <c r="O263" s="34"/>
      <c r="P263" s="34"/>
      <c r="Q263" s="34"/>
      <c r="R263" s="34"/>
      <c r="S263" s="34"/>
      <c r="T263" s="34"/>
      <c r="U263" s="34"/>
      <c r="V263" s="34"/>
      <c r="W263" s="34"/>
      <c r="X263" s="34"/>
      <c r="Y263" s="34"/>
      <c r="Z263" s="34"/>
      <c r="AA263" s="34"/>
      <c r="AB263" s="34"/>
      <c r="AC263" s="34"/>
      <c r="AD263" s="34"/>
      <c r="AE263" s="34"/>
      <c r="AF263" s="34"/>
      <c r="AG263" s="34"/>
    </row>
    <row r="264" spans="1:33">
      <c r="A264" s="18" t="s">
        <v>339</v>
      </c>
      <c r="B264" s="19" t="s">
        <v>377</v>
      </c>
      <c r="C264" s="18" t="s">
        <v>60</v>
      </c>
      <c r="D264" s="18" t="s">
        <v>91</v>
      </c>
      <c r="E264" s="18" t="s">
        <v>92</v>
      </c>
      <c r="F264" s="53">
        <v>13.5</v>
      </c>
      <c r="G264" s="53"/>
      <c r="H264" s="18"/>
      <c r="I264" s="11" t="str">
        <f>LEFT(Tabel1[[#This Row],[Ruumi tüüp (TALO Tüüpruumide nimestik)]],2)</f>
        <v>21</v>
      </c>
      <c r="J264" s="22" t="s">
        <v>4</v>
      </c>
      <c r="K264" s="18" t="s">
        <v>10</v>
      </c>
      <c r="L264" s="11" t="str">
        <f>IFERROR(VLOOKUP(Tabel1[[#This Row],[Üürnik]],'Lepingu lisa'!$AW$3:$AX$22,2,FALSE),"")</f>
        <v>PALDISKI MNT _03</v>
      </c>
      <c r="M264" s="11" t="str">
        <f>IFERROR(VLOOKUP(Tabel1[[#This Row],[Jaotus]],Tabelid!L:M,2,FALSE),"")</f>
        <v>NONE</v>
      </c>
      <c r="N264" s="11"/>
      <c r="O264" s="34"/>
      <c r="P264" s="34"/>
      <c r="Q264" s="34"/>
      <c r="R264" s="34"/>
      <c r="S264" s="34"/>
      <c r="T264" s="34"/>
      <c r="U264" s="34"/>
      <c r="V264" s="34"/>
      <c r="W264" s="34"/>
      <c r="X264" s="34"/>
      <c r="Y264" s="34"/>
      <c r="Z264" s="34"/>
      <c r="AA264" s="34"/>
      <c r="AB264" s="34"/>
      <c r="AC264" s="34"/>
      <c r="AD264" s="34"/>
      <c r="AE264" s="34"/>
      <c r="AF264" s="34"/>
      <c r="AG264" s="34"/>
    </row>
    <row r="265" spans="1:33">
      <c r="A265" s="18" t="s">
        <v>339</v>
      </c>
      <c r="B265" s="19" t="s">
        <v>378</v>
      </c>
      <c r="C265" s="18" t="s">
        <v>60</v>
      </c>
      <c r="D265" s="18" t="s">
        <v>91</v>
      </c>
      <c r="E265" s="18" t="s">
        <v>92</v>
      </c>
      <c r="F265" s="53">
        <v>15.9</v>
      </c>
      <c r="G265" s="53"/>
      <c r="H265" s="18"/>
      <c r="I265" s="11" t="str">
        <f>LEFT(Tabel1[[#This Row],[Ruumi tüüp (TALO Tüüpruumide nimestik)]],2)</f>
        <v>21</v>
      </c>
      <c r="J265" s="22" t="s">
        <v>4</v>
      </c>
      <c r="K265" s="18" t="s">
        <v>10</v>
      </c>
      <c r="L265" s="11" t="str">
        <f>IFERROR(VLOOKUP(Tabel1[[#This Row],[Üürnik]],'Lepingu lisa'!$AW$3:$AX$22,2,FALSE),"")</f>
        <v>PALDISKI MNT _03</v>
      </c>
      <c r="M265" s="11" t="str">
        <f>IFERROR(VLOOKUP(Tabel1[[#This Row],[Jaotus]],Tabelid!L:M,2,FALSE),"")</f>
        <v>NONE</v>
      </c>
      <c r="N265" s="11"/>
      <c r="O265" s="34"/>
      <c r="P265" s="34"/>
      <c r="Q265" s="34"/>
      <c r="R265" s="34"/>
      <c r="S265" s="34"/>
      <c r="T265" s="34"/>
      <c r="U265" s="34"/>
      <c r="V265" s="34"/>
      <c r="W265" s="34"/>
      <c r="X265" s="34"/>
      <c r="Y265" s="34"/>
      <c r="Z265" s="34"/>
      <c r="AA265" s="34"/>
      <c r="AB265" s="34"/>
      <c r="AC265" s="34"/>
      <c r="AD265" s="34"/>
      <c r="AE265" s="34"/>
      <c r="AF265" s="34"/>
      <c r="AG265" s="34"/>
    </row>
    <row r="266" spans="1:33">
      <c r="A266" s="18" t="s">
        <v>339</v>
      </c>
      <c r="B266" s="19" t="s">
        <v>379</v>
      </c>
      <c r="C266" s="18" t="s">
        <v>60</v>
      </c>
      <c r="D266" s="18" t="s">
        <v>95</v>
      </c>
      <c r="E266" s="18" t="s">
        <v>96</v>
      </c>
      <c r="F266" s="53">
        <v>10.6</v>
      </c>
      <c r="G266" s="53"/>
      <c r="H266" s="18"/>
      <c r="I266" s="11" t="str">
        <f>LEFT(Tabel1[[#This Row],[Ruumi tüüp (TALO Tüüpruumide nimestik)]],2)</f>
        <v>59</v>
      </c>
      <c r="J266" s="22" t="s">
        <v>4</v>
      </c>
      <c r="K266" s="18" t="s">
        <v>10</v>
      </c>
      <c r="L266" s="11" t="str">
        <f>IFERROR(VLOOKUP(Tabel1[[#This Row],[Üürnik]],'Lepingu lisa'!$AW$3:$AX$22,2,FALSE),"")</f>
        <v>PALDISKI MNT _03</v>
      </c>
      <c r="M266" s="11" t="str">
        <f>IFERROR(VLOOKUP(Tabel1[[#This Row],[Jaotus]],Tabelid!L:M,2,FALSE),"")</f>
        <v>NONE</v>
      </c>
      <c r="N266" s="11"/>
      <c r="O266" s="34"/>
      <c r="P266" s="34"/>
      <c r="Q266" s="34"/>
      <c r="R266" s="34"/>
      <c r="S266" s="34"/>
      <c r="T266" s="34"/>
      <c r="U266" s="34"/>
      <c r="V266" s="34"/>
      <c r="W266" s="34"/>
      <c r="X266" s="34"/>
      <c r="Y266" s="34"/>
      <c r="Z266" s="34"/>
      <c r="AA266" s="34"/>
      <c r="AB266" s="34"/>
      <c r="AC266" s="34"/>
      <c r="AD266" s="34"/>
      <c r="AE266" s="34"/>
      <c r="AF266" s="34"/>
      <c r="AG266" s="34"/>
    </row>
    <row r="267" spans="1:33">
      <c r="A267" s="18" t="s">
        <v>339</v>
      </c>
      <c r="B267" s="19" t="s">
        <v>380</v>
      </c>
      <c r="C267" s="18" t="s">
        <v>60</v>
      </c>
      <c r="D267" s="18" t="s">
        <v>95</v>
      </c>
      <c r="E267" s="18" t="s">
        <v>96</v>
      </c>
      <c r="F267" s="53">
        <v>10.6</v>
      </c>
      <c r="G267" s="53"/>
      <c r="H267" s="18"/>
      <c r="I267" s="11" t="str">
        <f>LEFT(Tabel1[[#This Row],[Ruumi tüüp (TALO Tüüpruumide nimestik)]],2)</f>
        <v>59</v>
      </c>
      <c r="J267" s="22" t="s">
        <v>4</v>
      </c>
      <c r="K267" s="18" t="s">
        <v>10</v>
      </c>
      <c r="L267" s="11" t="str">
        <f>IFERROR(VLOOKUP(Tabel1[[#This Row],[Üürnik]],'Lepingu lisa'!$AW$3:$AX$22,2,FALSE),"")</f>
        <v>PALDISKI MNT _03</v>
      </c>
      <c r="M267" s="11" t="str">
        <f>IFERROR(VLOOKUP(Tabel1[[#This Row],[Jaotus]],Tabelid!L:M,2,FALSE),"")</f>
        <v>NONE</v>
      </c>
      <c r="N267" s="11"/>
      <c r="O267" s="34"/>
      <c r="P267" s="34"/>
      <c r="Q267" s="34"/>
      <c r="R267" s="34"/>
      <c r="S267" s="34"/>
      <c r="T267" s="34"/>
      <c r="U267" s="34"/>
      <c r="V267" s="34"/>
      <c r="W267" s="34"/>
      <c r="X267" s="34"/>
      <c r="Y267" s="34"/>
      <c r="Z267" s="34"/>
      <c r="AA267" s="34"/>
      <c r="AB267" s="34"/>
      <c r="AC267" s="34"/>
      <c r="AD267" s="34"/>
      <c r="AE267" s="34"/>
      <c r="AF267" s="34"/>
      <c r="AG267" s="34"/>
    </row>
    <row r="268" spans="1:33">
      <c r="A268" s="18" t="s">
        <v>339</v>
      </c>
      <c r="B268" s="19" t="s">
        <v>381</v>
      </c>
      <c r="C268" s="18" t="s">
        <v>60</v>
      </c>
      <c r="D268" s="18" t="s">
        <v>134</v>
      </c>
      <c r="E268" s="18" t="s">
        <v>92</v>
      </c>
      <c r="F268" s="53">
        <v>30.7</v>
      </c>
      <c r="G268" s="53"/>
      <c r="H268" s="18"/>
      <c r="I268" s="11" t="str">
        <f>LEFT(Tabel1[[#This Row],[Ruumi tüüp (TALO Tüüpruumide nimestik)]],2)</f>
        <v>21</v>
      </c>
      <c r="J268" s="22" t="s">
        <v>4</v>
      </c>
      <c r="K268" s="18" t="s">
        <v>10</v>
      </c>
      <c r="L268" s="11" t="str">
        <f>IFERROR(VLOOKUP(Tabel1[[#This Row],[Üürnik]],'Lepingu lisa'!$AW$3:$AX$22,2,FALSE),"")</f>
        <v>PALDISKI MNT _03</v>
      </c>
      <c r="M268" s="11" t="str">
        <f>IFERROR(VLOOKUP(Tabel1[[#This Row],[Jaotus]],Tabelid!L:M,2,FALSE),"")</f>
        <v>NONE</v>
      </c>
      <c r="N268" s="11"/>
      <c r="O268" s="34"/>
      <c r="P268" s="34"/>
      <c r="Q268" s="34"/>
      <c r="R268" s="34"/>
      <c r="S268" s="34"/>
      <c r="T268" s="34"/>
      <c r="U268" s="34"/>
      <c r="V268" s="34"/>
      <c r="W268" s="34"/>
      <c r="X268" s="34"/>
      <c r="Y268" s="34"/>
      <c r="Z268" s="34"/>
      <c r="AA268" s="34"/>
      <c r="AB268" s="34"/>
      <c r="AC268" s="34"/>
      <c r="AD268" s="34"/>
      <c r="AE268" s="34"/>
      <c r="AF268" s="34"/>
      <c r="AG268" s="34"/>
    </row>
    <row r="269" spans="1:33">
      <c r="A269" s="18" t="s">
        <v>339</v>
      </c>
      <c r="B269" s="19" t="s">
        <v>382</v>
      </c>
      <c r="C269" s="18" t="s">
        <v>60</v>
      </c>
      <c r="D269" s="18" t="s">
        <v>125</v>
      </c>
      <c r="E269" s="18" t="s">
        <v>126</v>
      </c>
      <c r="F269" s="53">
        <v>3</v>
      </c>
      <c r="G269" s="53"/>
      <c r="H269" s="18"/>
      <c r="I269" s="11" t="str">
        <f>LEFT(Tabel1[[#This Row],[Ruumi tüüp (TALO Tüüpruumide nimestik)]],2)</f>
        <v>73</v>
      </c>
      <c r="J269" s="22" t="s">
        <v>4</v>
      </c>
      <c r="K269" s="18" t="s">
        <v>10</v>
      </c>
      <c r="L269" s="11" t="str">
        <f>IFERROR(VLOOKUP(Tabel1[[#This Row],[Üürnik]],'Lepingu lisa'!$AW$3:$AX$22,2,FALSE),"")</f>
        <v>PALDISKI MNT _03</v>
      </c>
      <c r="M269" s="11" t="str">
        <f>IFERROR(VLOOKUP(Tabel1[[#This Row],[Jaotus]],Tabelid!L:M,2,FALSE),"")</f>
        <v>NONE</v>
      </c>
      <c r="N269" s="11"/>
      <c r="O269" s="34"/>
      <c r="P269" s="34"/>
      <c r="Q269" s="34"/>
      <c r="R269" s="34"/>
      <c r="S269" s="34"/>
      <c r="T269" s="34"/>
      <c r="U269" s="34"/>
      <c r="V269" s="34"/>
      <c r="W269" s="34"/>
      <c r="X269" s="34"/>
      <c r="Y269" s="34"/>
      <c r="Z269" s="34"/>
      <c r="AA269" s="34"/>
      <c r="AB269" s="34"/>
      <c r="AC269" s="34"/>
      <c r="AD269" s="34"/>
      <c r="AE269" s="34"/>
      <c r="AF269" s="34"/>
      <c r="AG269" s="34"/>
    </row>
    <row r="270" spans="1:33">
      <c r="A270" s="18" t="s">
        <v>339</v>
      </c>
      <c r="B270" s="19" t="s">
        <v>383</v>
      </c>
      <c r="C270" s="18" t="s">
        <v>60</v>
      </c>
      <c r="D270" s="18" t="s">
        <v>77</v>
      </c>
      <c r="E270" s="18" t="s">
        <v>78</v>
      </c>
      <c r="F270" s="53">
        <v>134.30000000000001</v>
      </c>
      <c r="G270" s="53"/>
      <c r="H270" s="18"/>
      <c r="I270" s="11" t="str">
        <f>LEFT(Tabel1[[#This Row],[Ruumi tüüp (TALO Tüüpruumide nimestik)]],2)</f>
        <v>91</v>
      </c>
      <c r="J270" s="22" t="s">
        <v>4</v>
      </c>
      <c r="K270" s="18" t="s">
        <v>10</v>
      </c>
      <c r="L270" s="11" t="str">
        <f>IFERROR(VLOOKUP(Tabel1[[#This Row],[Üürnik]],'Lepingu lisa'!$AW$3:$AX$22,2,FALSE),"")</f>
        <v>PALDISKI MNT _03</v>
      </c>
      <c r="M270" s="11" t="str">
        <f>IFERROR(VLOOKUP(Tabel1[[#This Row],[Jaotus]],Tabelid!L:M,2,FALSE),"")</f>
        <v>NONE</v>
      </c>
      <c r="N270" s="11"/>
      <c r="O270" s="34"/>
      <c r="P270" s="34"/>
      <c r="Q270" s="34"/>
      <c r="R270" s="34"/>
      <c r="S270" s="34"/>
      <c r="T270" s="34"/>
      <c r="U270" s="34"/>
      <c r="V270" s="34"/>
      <c r="W270" s="34"/>
      <c r="X270" s="34"/>
      <c r="Y270" s="34"/>
      <c r="Z270" s="34"/>
      <c r="AA270" s="34"/>
      <c r="AB270" s="34"/>
      <c r="AC270" s="34"/>
      <c r="AD270" s="34"/>
      <c r="AE270" s="34"/>
      <c r="AF270" s="34"/>
      <c r="AG270" s="34"/>
    </row>
    <row r="271" spans="1:33">
      <c r="A271" s="18" t="s">
        <v>339</v>
      </c>
      <c r="B271" s="19" t="s">
        <v>384</v>
      </c>
      <c r="C271" s="18" t="s">
        <v>60</v>
      </c>
      <c r="D271" s="18" t="s">
        <v>211</v>
      </c>
      <c r="E271" s="18" t="s">
        <v>212</v>
      </c>
      <c r="F271" s="53">
        <v>34.9</v>
      </c>
      <c r="G271" s="53"/>
      <c r="H271" s="18"/>
      <c r="I271" s="11" t="str">
        <f>LEFT(Tabel1[[#This Row],[Ruumi tüüp (TALO Tüüpruumide nimestik)]],2)</f>
        <v>48</v>
      </c>
      <c r="J271" s="22" t="s">
        <v>4</v>
      </c>
      <c r="K271" s="18" t="s">
        <v>10</v>
      </c>
      <c r="L271" s="11" t="str">
        <f>IFERROR(VLOOKUP(Tabel1[[#This Row],[Üürnik]],'Lepingu lisa'!$AW$3:$AX$22,2,FALSE),"")</f>
        <v>PALDISKI MNT _03</v>
      </c>
      <c r="M271" s="11" t="str">
        <f>IFERROR(VLOOKUP(Tabel1[[#This Row],[Jaotus]],Tabelid!L:M,2,FALSE),"")</f>
        <v>NONE</v>
      </c>
      <c r="N271" s="11"/>
      <c r="O271" s="34"/>
      <c r="P271" s="34"/>
      <c r="Q271" s="34"/>
      <c r="R271" s="34"/>
      <c r="S271" s="34"/>
      <c r="T271" s="34"/>
      <c r="U271" s="34"/>
      <c r="V271" s="34"/>
      <c r="W271" s="34"/>
      <c r="X271" s="34"/>
      <c r="Y271" s="34"/>
      <c r="Z271" s="34"/>
      <c r="AA271" s="34"/>
      <c r="AB271" s="34"/>
      <c r="AC271" s="34"/>
      <c r="AD271" s="34"/>
      <c r="AE271" s="34"/>
      <c r="AF271" s="34"/>
      <c r="AG271" s="34"/>
    </row>
    <row r="272" spans="1:33">
      <c r="A272" s="18" t="s">
        <v>339</v>
      </c>
      <c r="B272" s="19" t="s">
        <v>385</v>
      </c>
      <c r="C272" s="18" t="s">
        <v>60</v>
      </c>
      <c r="D272" s="18" t="s">
        <v>95</v>
      </c>
      <c r="E272" s="18" t="s">
        <v>96</v>
      </c>
      <c r="F272" s="53">
        <v>10.199999999999999</v>
      </c>
      <c r="G272" s="53"/>
      <c r="H272" s="18"/>
      <c r="I272" s="11" t="str">
        <f>LEFT(Tabel1[[#This Row],[Ruumi tüüp (TALO Tüüpruumide nimestik)]],2)</f>
        <v>59</v>
      </c>
      <c r="J272" s="22" t="s">
        <v>4</v>
      </c>
      <c r="K272" s="18" t="s">
        <v>10</v>
      </c>
      <c r="L272" s="11" t="str">
        <f>IFERROR(VLOOKUP(Tabel1[[#This Row],[Üürnik]],'Lepingu lisa'!$AW$3:$AX$22,2,FALSE),"")</f>
        <v>PALDISKI MNT _03</v>
      </c>
      <c r="M272" s="11" t="str">
        <f>IFERROR(VLOOKUP(Tabel1[[#This Row],[Jaotus]],Tabelid!L:M,2,FALSE),"")</f>
        <v>NONE</v>
      </c>
      <c r="N272" s="11"/>
      <c r="O272" s="34"/>
      <c r="P272" s="34"/>
      <c r="Q272" s="34"/>
      <c r="R272" s="34"/>
      <c r="S272" s="34"/>
      <c r="T272" s="34"/>
      <c r="U272" s="34"/>
      <c r="V272" s="34"/>
      <c r="W272" s="34"/>
      <c r="X272" s="34"/>
      <c r="Y272" s="34"/>
      <c r="Z272" s="34"/>
      <c r="AA272" s="34"/>
      <c r="AB272" s="34"/>
      <c r="AC272" s="34"/>
      <c r="AD272" s="34"/>
      <c r="AE272" s="34"/>
      <c r="AF272" s="34"/>
      <c r="AG272" s="34"/>
    </row>
    <row r="273" spans="1:33">
      <c r="A273" s="18" t="s">
        <v>339</v>
      </c>
      <c r="B273" s="19" t="s">
        <v>386</v>
      </c>
      <c r="C273" s="18" t="s">
        <v>60</v>
      </c>
      <c r="D273" s="18" t="s">
        <v>387</v>
      </c>
      <c r="E273" s="18" t="s">
        <v>323</v>
      </c>
      <c r="F273" s="53">
        <v>6</v>
      </c>
      <c r="G273" s="53"/>
      <c r="H273" s="18"/>
      <c r="I273" s="11" t="str">
        <f>LEFT(Tabel1[[#This Row],[Ruumi tüüp (TALO Tüüpruumide nimestik)]],2)</f>
        <v>23</v>
      </c>
      <c r="J273" s="22" t="s">
        <v>4</v>
      </c>
      <c r="K273" s="18" t="s">
        <v>10</v>
      </c>
      <c r="L273" s="11" t="str">
        <f>IFERROR(VLOOKUP(Tabel1[[#This Row],[Üürnik]],'Lepingu lisa'!$AW$3:$AX$22,2,FALSE),"")</f>
        <v>PALDISKI MNT _03</v>
      </c>
      <c r="M273" s="11" t="str">
        <f>IFERROR(VLOOKUP(Tabel1[[#This Row],[Jaotus]],Tabelid!L:M,2,FALSE),"")</f>
        <v>NONE</v>
      </c>
      <c r="N273" s="11"/>
      <c r="O273" s="34"/>
      <c r="P273" s="34"/>
      <c r="Q273" s="34"/>
      <c r="R273" s="34"/>
      <c r="S273" s="34"/>
      <c r="T273" s="34"/>
      <c r="U273" s="34"/>
      <c r="V273" s="34"/>
      <c r="W273" s="34"/>
      <c r="X273" s="34"/>
      <c r="Y273" s="34"/>
      <c r="Z273" s="34"/>
      <c r="AA273" s="34"/>
      <c r="AB273" s="34"/>
      <c r="AC273" s="34"/>
      <c r="AD273" s="34"/>
      <c r="AE273" s="34"/>
      <c r="AF273" s="34"/>
      <c r="AG273" s="34"/>
    </row>
    <row r="274" spans="1:33">
      <c r="A274" s="18" t="s">
        <v>339</v>
      </c>
      <c r="B274" s="19" t="s">
        <v>388</v>
      </c>
      <c r="C274" s="18" t="s">
        <v>60</v>
      </c>
      <c r="D274" s="18" t="s">
        <v>144</v>
      </c>
      <c r="E274" s="18" t="s">
        <v>145</v>
      </c>
      <c r="F274" s="53">
        <v>3.7</v>
      </c>
      <c r="G274" s="53"/>
      <c r="H274" s="18"/>
      <c r="I274" s="11" t="str">
        <f>LEFT(Tabel1[[#This Row],[Ruumi tüüp (TALO Tüüpruumide nimestik)]],2)</f>
        <v>86</v>
      </c>
      <c r="J274" s="22" t="s">
        <v>4</v>
      </c>
      <c r="K274" s="18" t="s">
        <v>10</v>
      </c>
      <c r="L274" s="11" t="str">
        <f>IFERROR(VLOOKUP(Tabel1[[#This Row],[Üürnik]],'Lepingu lisa'!$AW$3:$AX$22,2,FALSE),"")</f>
        <v>PALDISKI MNT _03</v>
      </c>
      <c r="M274" s="11" t="str">
        <f>IFERROR(VLOOKUP(Tabel1[[#This Row],[Jaotus]],Tabelid!L:M,2,FALSE),"")</f>
        <v>NONE</v>
      </c>
      <c r="N274" s="11"/>
      <c r="O274" s="34"/>
      <c r="P274" s="34"/>
      <c r="Q274" s="34"/>
      <c r="R274" s="34"/>
      <c r="S274" s="34"/>
      <c r="T274" s="34"/>
      <c r="U274" s="34"/>
      <c r="V274" s="34"/>
      <c r="W274" s="34"/>
      <c r="X274" s="34"/>
      <c r="Y274" s="34"/>
      <c r="Z274" s="34"/>
      <c r="AA274" s="34"/>
      <c r="AB274" s="34"/>
      <c r="AC274" s="34"/>
      <c r="AD274" s="34"/>
      <c r="AE274" s="34"/>
      <c r="AF274" s="34"/>
      <c r="AG274" s="34"/>
    </row>
    <row r="275" spans="1:33">
      <c r="A275" s="18" t="s">
        <v>339</v>
      </c>
      <c r="B275" s="19" t="s">
        <v>389</v>
      </c>
      <c r="C275" s="18" t="s">
        <v>60</v>
      </c>
      <c r="D275" s="18" t="s">
        <v>125</v>
      </c>
      <c r="E275" s="18" t="s">
        <v>126</v>
      </c>
      <c r="F275" s="53">
        <v>2.5</v>
      </c>
      <c r="G275" s="53"/>
      <c r="H275" s="18"/>
      <c r="I275" s="11" t="str">
        <f>LEFT(Tabel1[[#This Row],[Ruumi tüüp (TALO Tüüpruumide nimestik)]],2)</f>
        <v>73</v>
      </c>
      <c r="J275" s="22" t="s">
        <v>4</v>
      </c>
      <c r="K275" s="18" t="s">
        <v>10</v>
      </c>
      <c r="L275" s="11" t="str">
        <f>IFERROR(VLOOKUP(Tabel1[[#This Row],[Üürnik]],'Lepingu lisa'!$AW$3:$AX$22,2,FALSE),"")</f>
        <v>PALDISKI MNT _03</v>
      </c>
      <c r="M275" s="11" t="str">
        <f>IFERROR(VLOOKUP(Tabel1[[#This Row],[Jaotus]],Tabelid!L:M,2,FALSE),"")</f>
        <v>NONE</v>
      </c>
      <c r="N275" s="11"/>
      <c r="O275" s="34"/>
      <c r="P275" s="34"/>
      <c r="Q275" s="34"/>
      <c r="R275" s="34"/>
      <c r="S275" s="34"/>
      <c r="T275" s="34"/>
      <c r="U275" s="34"/>
      <c r="V275" s="34"/>
      <c r="W275" s="34"/>
      <c r="X275" s="34"/>
      <c r="Y275" s="34"/>
      <c r="Z275" s="34"/>
      <c r="AA275" s="34"/>
      <c r="AB275" s="34"/>
      <c r="AC275" s="34"/>
      <c r="AD275" s="34"/>
      <c r="AE275" s="34"/>
      <c r="AF275" s="34"/>
      <c r="AG275" s="34"/>
    </row>
    <row r="276" spans="1:33">
      <c r="A276" s="18" t="s">
        <v>339</v>
      </c>
      <c r="B276" s="19" t="s">
        <v>390</v>
      </c>
      <c r="C276" s="18" t="s">
        <v>60</v>
      </c>
      <c r="D276" s="18" t="s">
        <v>98</v>
      </c>
      <c r="E276" s="18" t="s">
        <v>78</v>
      </c>
      <c r="F276" s="53">
        <v>154.30000000000001</v>
      </c>
      <c r="G276" s="53"/>
      <c r="H276" s="18"/>
      <c r="I276" s="11" t="str">
        <f>LEFT(Tabel1[[#This Row],[Ruumi tüüp (TALO Tüüpruumide nimestik)]],2)</f>
        <v>91</v>
      </c>
      <c r="J276" s="22" t="s">
        <v>4</v>
      </c>
      <c r="K276" s="18" t="s">
        <v>10</v>
      </c>
      <c r="L276" s="11" t="str">
        <f>IFERROR(VLOOKUP(Tabel1[[#This Row],[Üürnik]],'Lepingu lisa'!$AW$3:$AX$22,2,FALSE),"")</f>
        <v>PALDISKI MNT _03</v>
      </c>
      <c r="M276" s="11" t="str">
        <f>IFERROR(VLOOKUP(Tabel1[[#This Row],[Jaotus]],Tabelid!L:M,2,FALSE),"")</f>
        <v>NONE</v>
      </c>
      <c r="N276" s="11"/>
      <c r="O276" s="34"/>
      <c r="P276" s="34"/>
      <c r="Q276" s="34"/>
      <c r="R276" s="34"/>
      <c r="S276" s="34"/>
      <c r="T276" s="34"/>
      <c r="U276" s="34"/>
      <c r="V276" s="34"/>
      <c r="W276" s="34"/>
      <c r="X276" s="34"/>
      <c r="Y276" s="34"/>
      <c r="Z276" s="34"/>
      <c r="AA276" s="34"/>
      <c r="AB276" s="34"/>
      <c r="AC276" s="34"/>
      <c r="AD276" s="34"/>
      <c r="AE276" s="34"/>
      <c r="AF276" s="34"/>
      <c r="AG276" s="34"/>
    </row>
    <row r="277" spans="1:33">
      <c r="A277" s="18" t="s">
        <v>339</v>
      </c>
      <c r="B277" s="19" t="s">
        <v>391</v>
      </c>
      <c r="C277" s="18" t="s">
        <v>60</v>
      </c>
      <c r="D277" s="18" t="s">
        <v>134</v>
      </c>
      <c r="E277" s="18" t="s">
        <v>92</v>
      </c>
      <c r="F277" s="53">
        <v>20.9</v>
      </c>
      <c r="G277" s="53"/>
      <c r="H277" s="18"/>
      <c r="I277" s="11" t="str">
        <f>LEFT(Tabel1[[#This Row],[Ruumi tüüp (TALO Tüüpruumide nimestik)]],2)</f>
        <v>21</v>
      </c>
      <c r="J277" s="22" t="s">
        <v>4</v>
      </c>
      <c r="K277" s="18" t="s">
        <v>10</v>
      </c>
      <c r="L277" s="11" t="str">
        <f>IFERROR(VLOOKUP(Tabel1[[#This Row],[Üürnik]],'Lepingu lisa'!$AW$3:$AX$22,2,FALSE),"")</f>
        <v>PALDISKI MNT _03</v>
      </c>
      <c r="M277" s="11" t="str">
        <f>IFERROR(VLOOKUP(Tabel1[[#This Row],[Jaotus]],Tabelid!L:M,2,FALSE),"")</f>
        <v>NONE</v>
      </c>
      <c r="N277" s="11"/>
      <c r="O277" s="34"/>
      <c r="P277" s="34"/>
      <c r="Q277" s="34"/>
      <c r="R277" s="34"/>
      <c r="S277" s="34"/>
      <c r="T277" s="34"/>
      <c r="U277" s="34"/>
      <c r="V277" s="34"/>
      <c r="W277" s="34"/>
      <c r="X277" s="34"/>
      <c r="Y277" s="34"/>
      <c r="Z277" s="34"/>
      <c r="AA277" s="34"/>
      <c r="AB277" s="34"/>
      <c r="AC277" s="34"/>
      <c r="AD277" s="34"/>
      <c r="AE277" s="34"/>
      <c r="AF277" s="34"/>
      <c r="AG277" s="34"/>
    </row>
    <row r="278" spans="1:33">
      <c r="A278" s="18" t="s">
        <v>339</v>
      </c>
      <c r="B278" s="19" t="s">
        <v>392</v>
      </c>
      <c r="C278" s="18" t="s">
        <v>80</v>
      </c>
      <c r="D278" s="18" t="s">
        <v>164</v>
      </c>
      <c r="E278" s="18" t="s">
        <v>82</v>
      </c>
      <c r="F278" s="53">
        <v>3.8</v>
      </c>
      <c r="G278" s="53"/>
      <c r="H278" s="18"/>
      <c r="I278" s="11" t="str">
        <f>LEFT(Tabel1[[#This Row],[Ruumi tüüp (TALO Tüüpruumide nimestik)]],2)</f>
        <v>92</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c r="A279" s="18" t="s">
        <v>339</v>
      </c>
      <c r="B279" s="19" t="s">
        <v>393</v>
      </c>
      <c r="C279" s="18" t="s">
        <v>80</v>
      </c>
      <c r="D279" s="18" t="s">
        <v>164</v>
      </c>
      <c r="E279" s="18" t="s">
        <v>82</v>
      </c>
      <c r="F279" s="53">
        <v>3.8</v>
      </c>
      <c r="G279" s="53"/>
      <c r="H279" s="18"/>
      <c r="I279" s="11" t="str">
        <f>LEFT(Tabel1[[#This Row],[Ruumi tüüp (TALO Tüüpruumide nimestik)]],2)</f>
        <v>92</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c r="A280" s="18" t="s">
        <v>339</v>
      </c>
      <c r="B280" s="19" t="s">
        <v>394</v>
      </c>
      <c r="C280" s="18" t="s">
        <v>80</v>
      </c>
      <c r="D280" s="18" t="s">
        <v>117</v>
      </c>
      <c r="E280" s="18" t="s">
        <v>82</v>
      </c>
      <c r="F280" s="53">
        <v>0.7</v>
      </c>
      <c r="G280" s="53"/>
      <c r="H280" s="18"/>
      <c r="I280" s="11" t="str">
        <f>LEFT(Tabel1[[#This Row],[Ruumi tüüp (TALO Tüüpruumide nimestik)]],2)</f>
        <v>92</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c r="A281" s="18" t="s">
        <v>339</v>
      </c>
      <c r="B281" s="19" t="s">
        <v>395</v>
      </c>
      <c r="C281" s="18" t="s">
        <v>80</v>
      </c>
      <c r="D281" s="18" t="s">
        <v>117</v>
      </c>
      <c r="E281" s="18" t="s">
        <v>82</v>
      </c>
      <c r="F281" s="53">
        <v>5.6</v>
      </c>
      <c r="G281" s="53"/>
      <c r="H281" s="18"/>
      <c r="I281" s="11" t="str">
        <f>LEFT(Tabel1[[#This Row],[Ruumi tüüp (TALO Tüüpruumide nimestik)]],2)</f>
        <v>92</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c r="A282" s="18" t="s">
        <v>339</v>
      </c>
      <c r="B282" s="19" t="s">
        <v>396</v>
      </c>
      <c r="C282" s="18" t="s">
        <v>80</v>
      </c>
      <c r="D282" s="18" t="s">
        <v>117</v>
      </c>
      <c r="E282" s="18" t="s">
        <v>82</v>
      </c>
      <c r="F282" s="53">
        <v>3.2</v>
      </c>
      <c r="G282" s="53"/>
      <c r="H282" s="18"/>
      <c r="I282" s="11" t="str">
        <f>LEFT(Tabel1[[#This Row],[Ruumi tüüp (TALO Tüüpruumide nimestik)]],2)</f>
        <v>92</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c r="A283" s="18" t="s">
        <v>339</v>
      </c>
      <c r="B283" s="19" t="s">
        <v>397</v>
      </c>
      <c r="C283" s="18" t="s">
        <v>80</v>
      </c>
      <c r="D283" s="18" t="s">
        <v>117</v>
      </c>
      <c r="E283" s="18" t="s">
        <v>82</v>
      </c>
      <c r="F283" s="53">
        <v>3</v>
      </c>
      <c r="G283" s="53"/>
      <c r="H283" s="18"/>
      <c r="I283" s="11" t="str">
        <f>LEFT(Tabel1[[#This Row],[Ruumi tüüp (TALO Tüüpruumide nimestik)]],2)</f>
        <v>92</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c r="A284" s="18" t="s">
        <v>339</v>
      </c>
      <c r="B284" s="19" t="s">
        <v>398</v>
      </c>
      <c r="C284" s="18" t="s">
        <v>80</v>
      </c>
      <c r="D284" s="18" t="s">
        <v>117</v>
      </c>
      <c r="E284" s="18" t="s">
        <v>82</v>
      </c>
      <c r="F284" s="53">
        <v>1</v>
      </c>
      <c r="G284" s="53"/>
      <c r="H284" s="18"/>
      <c r="I284" s="11" t="str">
        <f>LEFT(Tabel1[[#This Row],[Ruumi tüüp (TALO Tüüpruumide nimestik)]],2)</f>
        <v>92</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c r="A285" s="18" t="s">
        <v>339</v>
      </c>
      <c r="B285" s="19" t="s">
        <v>399</v>
      </c>
      <c r="C285" s="18" t="s">
        <v>73</v>
      </c>
      <c r="D285" s="18" t="s">
        <v>400</v>
      </c>
      <c r="E285" s="18" t="s">
        <v>75</v>
      </c>
      <c r="F285" s="53">
        <v>217</v>
      </c>
      <c r="G285" s="53"/>
      <c r="H285" s="18"/>
      <c r="I285" s="11" t="str">
        <f>LEFT(Tabel1[[#This Row],[Ruumi tüüp (TALO Tüüpruumide nimestik)]],2)</f>
        <v>98</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c r="A286" s="18" t="s">
        <v>339</v>
      </c>
      <c r="B286" s="19" t="s">
        <v>401</v>
      </c>
      <c r="C286" s="18" t="s">
        <v>73</v>
      </c>
      <c r="D286" s="18" t="s">
        <v>400</v>
      </c>
      <c r="E286" s="18" t="s">
        <v>75</v>
      </c>
      <c r="F286" s="53">
        <v>229.3</v>
      </c>
      <c r="G286" s="53"/>
      <c r="H286" s="18"/>
      <c r="I286" s="11" t="str">
        <f>LEFT(Tabel1[[#This Row],[Ruumi tüüp (TALO Tüüpruumide nimestik)]],2)</f>
        <v>98</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c r="A287" s="18" t="s">
        <v>21</v>
      </c>
      <c r="B287" s="19" t="s">
        <v>402</v>
      </c>
      <c r="C287" s="18" t="s">
        <v>60</v>
      </c>
      <c r="D287" s="18" t="s">
        <v>98</v>
      </c>
      <c r="E287" s="18" t="s">
        <v>78</v>
      </c>
      <c r="F287" s="53">
        <v>21.2</v>
      </c>
      <c r="G287" s="53"/>
      <c r="H287" s="18"/>
      <c r="I287" s="11" t="str">
        <f>LEFT(Tabel1[[#This Row],[Ruumi tüüp (TALO Tüüpruumide nimestik)]],2)</f>
        <v>91</v>
      </c>
      <c r="J287" s="22" t="s">
        <v>99</v>
      </c>
      <c r="K287" s="18"/>
      <c r="L287" s="11" t="str">
        <f>IFERROR(VLOOKUP(Tabel1[[#This Row],[Üürnik]],'Lepingu lisa'!$AW$3:$AX$22,2,FALSE),"")</f>
        <v/>
      </c>
      <c r="M287" s="11" t="str">
        <f>IFERROR(VLOOKUP(Tabel1[[#This Row],[Jaotus]],Tabelid!L:M,2,FALSE),"")</f>
        <v>FLOOR</v>
      </c>
      <c r="N287" s="11"/>
      <c r="O287" s="34"/>
      <c r="P287" s="34"/>
      <c r="Q287" s="34"/>
      <c r="R287" s="34"/>
      <c r="S287" s="34"/>
      <c r="T287" s="34"/>
      <c r="U287" s="34"/>
      <c r="V287" s="34"/>
      <c r="W287" s="34"/>
      <c r="X287" s="34"/>
      <c r="Y287" s="34"/>
      <c r="Z287" s="34"/>
      <c r="AA287" s="34"/>
      <c r="AB287" s="34"/>
      <c r="AC287" s="34"/>
      <c r="AD287" s="34"/>
      <c r="AE287" s="34"/>
      <c r="AF287" s="34"/>
      <c r="AG287" s="34"/>
    </row>
    <row r="288" spans="1:33">
      <c r="A288" s="18" t="s">
        <v>21</v>
      </c>
      <c r="B288" s="19" t="s">
        <v>403</v>
      </c>
      <c r="C288" s="18" t="s">
        <v>80</v>
      </c>
      <c r="D288" s="18" t="s">
        <v>81</v>
      </c>
      <c r="E288" s="18" t="s">
        <v>82</v>
      </c>
      <c r="F288" s="53">
        <v>11.7</v>
      </c>
      <c r="G288" s="53"/>
      <c r="H288" s="18"/>
      <c r="I288" s="11" t="str">
        <f>LEFT(Tabel1[[#This Row],[Ruumi tüüp (TALO Tüüpruumide nimestik)]],2)</f>
        <v>92</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c r="A289" s="18" t="s">
        <v>21</v>
      </c>
      <c r="B289" s="19" t="s">
        <v>404</v>
      </c>
      <c r="C289" s="18" t="s">
        <v>80</v>
      </c>
      <c r="D289" s="18" t="s">
        <v>81</v>
      </c>
      <c r="E289" s="18" t="s">
        <v>82</v>
      </c>
      <c r="F289" s="53">
        <v>15.2</v>
      </c>
      <c r="G289" s="53"/>
      <c r="H289" s="18"/>
      <c r="I289" s="11" t="str">
        <f>LEFT(Tabel1[[#This Row],[Ruumi tüüp (TALO Tüüpruumide nimestik)]],2)</f>
        <v>92</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c r="A290" s="18" t="s">
        <v>21</v>
      </c>
      <c r="B290" s="19" t="s">
        <v>405</v>
      </c>
      <c r="C290" s="18" t="s">
        <v>80</v>
      </c>
      <c r="D290" s="18" t="s">
        <v>81</v>
      </c>
      <c r="E290" s="18" t="s">
        <v>82</v>
      </c>
      <c r="F290" s="53">
        <v>15.4</v>
      </c>
      <c r="G290" s="53"/>
      <c r="H290" s="18"/>
      <c r="I290" s="11" t="str">
        <f>LEFT(Tabel1[[#This Row],[Ruumi tüüp (TALO Tüüpruumide nimestik)]],2)</f>
        <v>92</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c r="A291" s="18" t="s">
        <v>21</v>
      </c>
      <c r="B291" s="19" t="s">
        <v>406</v>
      </c>
      <c r="C291" s="18" t="s">
        <v>60</v>
      </c>
      <c r="D291" s="18" t="s">
        <v>91</v>
      </c>
      <c r="E291" s="18" t="s">
        <v>92</v>
      </c>
      <c r="F291" s="53">
        <v>29.6</v>
      </c>
      <c r="G291" s="53"/>
      <c r="H291" s="18"/>
      <c r="I291" s="11" t="str">
        <f>LEFT(Tabel1[[#This Row],[Ruumi tüüp (TALO Tüüpruumide nimestik)]],2)</f>
        <v>21</v>
      </c>
      <c r="J291" s="22" t="s">
        <v>4</v>
      </c>
      <c r="K291" s="18" t="s">
        <v>10</v>
      </c>
      <c r="L291" s="11" t="str">
        <f>IFERROR(VLOOKUP(Tabel1[[#This Row],[Üürnik]],'Lepingu lisa'!$AW$3:$AX$22,2,FALSE),"")</f>
        <v>PALDISKI MNT _03</v>
      </c>
      <c r="M291" s="11" t="str">
        <f>IFERROR(VLOOKUP(Tabel1[[#This Row],[Jaotus]],Tabelid!L:M,2,FALSE),"")</f>
        <v>NONE</v>
      </c>
      <c r="N291" s="11"/>
      <c r="O291" s="34"/>
      <c r="P291" s="34"/>
      <c r="Q291" s="34"/>
      <c r="R291" s="34"/>
      <c r="S291" s="34"/>
      <c r="T291" s="34"/>
      <c r="U291" s="34"/>
      <c r="V291" s="34"/>
      <c r="W291" s="34"/>
      <c r="X291" s="34"/>
      <c r="Y291" s="34"/>
      <c r="Z291" s="34"/>
      <c r="AA291" s="34"/>
      <c r="AB291" s="34"/>
      <c r="AC291" s="34"/>
      <c r="AD291" s="34"/>
      <c r="AE291" s="34"/>
      <c r="AF291" s="34"/>
      <c r="AG291" s="34"/>
    </row>
    <row r="292" spans="1:33">
      <c r="A292" s="18" t="s">
        <v>21</v>
      </c>
      <c r="B292" s="19" t="s">
        <v>407</v>
      </c>
      <c r="C292" s="18" t="s">
        <v>60</v>
      </c>
      <c r="D292" s="18" t="s">
        <v>91</v>
      </c>
      <c r="E292" s="18" t="s">
        <v>92</v>
      </c>
      <c r="F292" s="53">
        <v>13.8</v>
      </c>
      <c r="G292" s="53"/>
      <c r="H292" s="18"/>
      <c r="I292" s="11" t="str">
        <f>LEFT(Tabel1[[#This Row],[Ruumi tüüp (TALO Tüüpruumide nimestik)]],2)</f>
        <v>21</v>
      </c>
      <c r="J292" s="22" t="s">
        <v>4</v>
      </c>
      <c r="K292" s="18" t="s">
        <v>10</v>
      </c>
      <c r="L292" s="11" t="str">
        <f>IFERROR(VLOOKUP(Tabel1[[#This Row],[Üürnik]],'Lepingu lisa'!$AW$3:$AX$22,2,FALSE),"")</f>
        <v>PALDISKI MNT _03</v>
      </c>
      <c r="M292" s="11" t="str">
        <f>IFERROR(VLOOKUP(Tabel1[[#This Row],[Jaotus]],Tabelid!L:M,2,FALSE),"")</f>
        <v>NONE</v>
      </c>
      <c r="N292" s="11"/>
      <c r="O292" s="34"/>
      <c r="P292" s="34"/>
      <c r="Q292" s="34"/>
      <c r="R292" s="34"/>
      <c r="S292" s="34"/>
      <c r="T292" s="34"/>
      <c r="U292" s="34"/>
      <c r="V292" s="34"/>
      <c r="W292" s="34"/>
      <c r="X292" s="34"/>
      <c r="Y292" s="34"/>
      <c r="Z292" s="34"/>
      <c r="AA292" s="34"/>
      <c r="AB292" s="34"/>
      <c r="AC292" s="34"/>
      <c r="AD292" s="34"/>
      <c r="AE292" s="34"/>
      <c r="AF292" s="34"/>
      <c r="AG292" s="34"/>
    </row>
    <row r="293" spans="1:33">
      <c r="A293" s="18" t="s">
        <v>21</v>
      </c>
      <c r="B293" s="19" t="s">
        <v>408</v>
      </c>
      <c r="C293" s="18" t="s">
        <v>60</v>
      </c>
      <c r="D293" s="18" t="s">
        <v>91</v>
      </c>
      <c r="E293" s="18" t="s">
        <v>92</v>
      </c>
      <c r="F293" s="53">
        <v>12.3</v>
      </c>
      <c r="G293" s="53"/>
      <c r="H293" s="18"/>
      <c r="I293" s="11" t="str">
        <f>LEFT(Tabel1[[#This Row],[Ruumi tüüp (TALO Tüüpruumide nimestik)]],2)</f>
        <v>21</v>
      </c>
      <c r="J293" s="22" t="s">
        <v>4</v>
      </c>
      <c r="K293" s="18" t="s">
        <v>10</v>
      </c>
      <c r="L293" s="11" t="str">
        <f>IFERROR(VLOOKUP(Tabel1[[#This Row],[Üürnik]],'Lepingu lisa'!$AW$3:$AX$22,2,FALSE),"")</f>
        <v>PALDISKI MNT _03</v>
      </c>
      <c r="M293" s="11" t="str">
        <f>IFERROR(VLOOKUP(Tabel1[[#This Row],[Jaotus]],Tabelid!L:M,2,FALSE),"")</f>
        <v>NONE</v>
      </c>
      <c r="N293" s="11"/>
      <c r="O293" s="34"/>
      <c r="P293" s="34"/>
      <c r="Q293" s="34"/>
      <c r="R293" s="34"/>
      <c r="S293" s="34"/>
      <c r="T293" s="34"/>
      <c r="U293" s="34"/>
      <c r="V293" s="34"/>
      <c r="W293" s="34"/>
      <c r="X293" s="34"/>
      <c r="Y293" s="34"/>
      <c r="Z293" s="34"/>
      <c r="AA293" s="34"/>
      <c r="AB293" s="34"/>
      <c r="AC293" s="34"/>
      <c r="AD293" s="34"/>
      <c r="AE293" s="34"/>
      <c r="AF293" s="34"/>
      <c r="AG293" s="34"/>
    </row>
    <row r="294" spans="1:33">
      <c r="A294" s="18" t="s">
        <v>21</v>
      </c>
      <c r="B294" s="19" t="s">
        <v>409</v>
      </c>
      <c r="C294" s="18" t="s">
        <v>60</v>
      </c>
      <c r="D294" s="18" t="s">
        <v>91</v>
      </c>
      <c r="E294" s="18" t="s">
        <v>92</v>
      </c>
      <c r="F294" s="53">
        <v>10.7</v>
      </c>
      <c r="G294" s="53"/>
      <c r="H294" s="18"/>
      <c r="I294" s="11" t="str">
        <f>LEFT(Tabel1[[#This Row],[Ruumi tüüp (TALO Tüüpruumide nimestik)]],2)</f>
        <v>21</v>
      </c>
      <c r="J294" s="22" t="s">
        <v>4</v>
      </c>
      <c r="K294" s="18" t="s">
        <v>10</v>
      </c>
      <c r="L294" s="11" t="str">
        <f>IFERROR(VLOOKUP(Tabel1[[#This Row],[Üürnik]],'Lepingu lisa'!$AW$3:$AX$22,2,FALSE),"")</f>
        <v>PALDISKI MNT _03</v>
      </c>
      <c r="M294" s="11" t="str">
        <f>IFERROR(VLOOKUP(Tabel1[[#This Row],[Jaotus]],Tabelid!L:M,2,FALSE),"")</f>
        <v>NONE</v>
      </c>
      <c r="N294" s="11"/>
      <c r="O294" s="34"/>
      <c r="P294" s="34"/>
      <c r="Q294" s="34"/>
      <c r="R294" s="34"/>
      <c r="S294" s="34"/>
      <c r="T294" s="34"/>
      <c r="U294" s="34"/>
      <c r="V294" s="34"/>
      <c r="W294" s="34"/>
      <c r="X294" s="34"/>
      <c r="Y294" s="34"/>
      <c r="Z294" s="34"/>
      <c r="AA294" s="34"/>
      <c r="AB294" s="34"/>
      <c r="AC294" s="34"/>
      <c r="AD294" s="34"/>
      <c r="AE294" s="34"/>
      <c r="AF294" s="34"/>
      <c r="AG294" s="34"/>
    </row>
    <row r="295" spans="1:33">
      <c r="A295" s="18" t="s">
        <v>21</v>
      </c>
      <c r="B295" s="19" t="s">
        <v>410</v>
      </c>
      <c r="C295" s="18" t="s">
        <v>60</v>
      </c>
      <c r="D295" s="18" t="s">
        <v>91</v>
      </c>
      <c r="E295" s="18" t="s">
        <v>92</v>
      </c>
      <c r="F295" s="53">
        <v>18.100000000000001</v>
      </c>
      <c r="G295" s="53"/>
      <c r="H295" s="18"/>
      <c r="I295" s="11" t="str">
        <f>LEFT(Tabel1[[#This Row],[Ruumi tüüp (TALO Tüüpruumide nimestik)]],2)</f>
        <v>21</v>
      </c>
      <c r="J295" s="22" t="s">
        <v>4</v>
      </c>
      <c r="K295" s="18" t="s">
        <v>10</v>
      </c>
      <c r="L295" s="11" t="str">
        <f>IFERROR(VLOOKUP(Tabel1[[#This Row],[Üürnik]],'Lepingu lisa'!$AW$3:$AX$22,2,FALSE),"")</f>
        <v>PALDISKI MNT _03</v>
      </c>
      <c r="M295" s="11" t="str">
        <f>IFERROR(VLOOKUP(Tabel1[[#This Row],[Jaotus]],Tabelid!L:M,2,FALSE),"")</f>
        <v>NONE</v>
      </c>
      <c r="N295" s="11"/>
      <c r="O295" s="34"/>
      <c r="P295" s="34"/>
      <c r="Q295" s="34"/>
      <c r="R295" s="34"/>
      <c r="S295" s="34"/>
      <c r="T295" s="34"/>
      <c r="U295" s="34"/>
      <c r="V295" s="34"/>
      <c r="W295" s="34"/>
      <c r="X295" s="34"/>
      <c r="Y295" s="34"/>
      <c r="Z295" s="34"/>
      <c r="AA295" s="34"/>
      <c r="AB295" s="34"/>
      <c r="AC295" s="34"/>
      <c r="AD295" s="34"/>
      <c r="AE295" s="34"/>
      <c r="AF295" s="34"/>
      <c r="AG295" s="34"/>
    </row>
    <row r="296" spans="1:33">
      <c r="A296" s="18" t="s">
        <v>21</v>
      </c>
      <c r="B296" s="19" t="s">
        <v>411</v>
      </c>
      <c r="C296" s="18" t="s">
        <v>60</v>
      </c>
      <c r="D296" s="18" t="s">
        <v>91</v>
      </c>
      <c r="E296" s="18" t="s">
        <v>92</v>
      </c>
      <c r="F296" s="53">
        <v>10.4</v>
      </c>
      <c r="G296" s="53"/>
      <c r="H296" s="18"/>
      <c r="I296" s="11" t="str">
        <f>LEFT(Tabel1[[#This Row],[Ruumi tüüp (TALO Tüüpruumide nimestik)]],2)</f>
        <v>21</v>
      </c>
      <c r="J296" s="22" t="s">
        <v>4</v>
      </c>
      <c r="K296" s="18" t="s">
        <v>10</v>
      </c>
      <c r="L296" s="11" t="str">
        <f>IFERROR(VLOOKUP(Tabel1[[#This Row],[Üürnik]],'Lepingu lisa'!$AW$3:$AX$22,2,FALSE),"")</f>
        <v>PALDISKI MNT _03</v>
      </c>
      <c r="M296" s="11" t="str">
        <f>IFERROR(VLOOKUP(Tabel1[[#This Row],[Jaotus]],Tabelid!L:M,2,FALSE),"")</f>
        <v>NONE</v>
      </c>
      <c r="N296" s="11"/>
      <c r="O296" s="34"/>
      <c r="P296" s="34"/>
      <c r="Q296" s="34"/>
      <c r="R296" s="34"/>
      <c r="S296" s="34"/>
      <c r="T296" s="34"/>
      <c r="U296" s="34"/>
      <c r="V296" s="34"/>
      <c r="W296" s="34"/>
      <c r="X296" s="34"/>
      <c r="Y296" s="34"/>
      <c r="Z296" s="34"/>
      <c r="AA296" s="34"/>
      <c r="AB296" s="34"/>
      <c r="AC296" s="34"/>
      <c r="AD296" s="34"/>
      <c r="AE296" s="34"/>
      <c r="AF296" s="34"/>
      <c r="AG296" s="34"/>
    </row>
    <row r="297" spans="1:33">
      <c r="A297" s="18" t="s">
        <v>21</v>
      </c>
      <c r="B297" s="19" t="s">
        <v>412</v>
      </c>
      <c r="C297" s="18" t="s">
        <v>60</v>
      </c>
      <c r="D297" s="18" t="s">
        <v>91</v>
      </c>
      <c r="E297" s="18" t="s">
        <v>92</v>
      </c>
      <c r="F297" s="53">
        <v>15.3</v>
      </c>
      <c r="G297" s="53"/>
      <c r="H297" s="18"/>
      <c r="I297" s="11" t="str">
        <f>LEFT(Tabel1[[#This Row],[Ruumi tüüp (TALO Tüüpruumide nimestik)]],2)</f>
        <v>21</v>
      </c>
      <c r="J297" s="22" t="s">
        <v>4</v>
      </c>
      <c r="K297" s="18" t="s">
        <v>10</v>
      </c>
      <c r="L297" s="11" t="str">
        <f>IFERROR(VLOOKUP(Tabel1[[#This Row],[Üürnik]],'Lepingu lisa'!$AW$3:$AX$22,2,FALSE),"")</f>
        <v>PALDISKI MNT _03</v>
      </c>
      <c r="M297" s="11" t="str">
        <f>IFERROR(VLOOKUP(Tabel1[[#This Row],[Jaotus]],Tabelid!L:M,2,FALSE),"")</f>
        <v>NONE</v>
      </c>
      <c r="N297" s="11"/>
      <c r="O297" s="34"/>
      <c r="P297" s="34"/>
      <c r="Q297" s="34"/>
      <c r="R297" s="34"/>
      <c r="S297" s="34"/>
      <c r="T297" s="34"/>
      <c r="U297" s="34"/>
      <c r="V297" s="34"/>
      <c r="W297" s="34"/>
      <c r="X297" s="34"/>
      <c r="Y297" s="34"/>
      <c r="Z297" s="34"/>
      <c r="AA297" s="34"/>
      <c r="AB297" s="34"/>
      <c r="AC297" s="34"/>
      <c r="AD297" s="34"/>
      <c r="AE297" s="34"/>
      <c r="AF297" s="34"/>
      <c r="AG297" s="34"/>
    </row>
    <row r="298" spans="1:33">
      <c r="A298" s="18" t="s">
        <v>21</v>
      </c>
      <c r="B298" s="19" t="s">
        <v>413</v>
      </c>
      <c r="C298" s="18" t="s">
        <v>60</v>
      </c>
      <c r="D298" s="18" t="s">
        <v>91</v>
      </c>
      <c r="E298" s="18" t="s">
        <v>92</v>
      </c>
      <c r="F298" s="53">
        <v>13</v>
      </c>
      <c r="G298" s="53"/>
      <c r="H298" s="18"/>
      <c r="I298" s="11" t="str">
        <f>LEFT(Tabel1[[#This Row],[Ruumi tüüp (TALO Tüüpruumide nimestik)]],2)</f>
        <v>21</v>
      </c>
      <c r="J298" s="22" t="s">
        <v>4</v>
      </c>
      <c r="K298" s="18" t="s">
        <v>10</v>
      </c>
      <c r="L298" s="11" t="str">
        <f>IFERROR(VLOOKUP(Tabel1[[#This Row],[Üürnik]],'Lepingu lisa'!$AW$3:$AX$22,2,FALSE),"")</f>
        <v>PALDISKI MNT _03</v>
      </c>
      <c r="M298" s="11" t="str">
        <f>IFERROR(VLOOKUP(Tabel1[[#This Row],[Jaotus]],Tabelid!L:M,2,FALSE),"")</f>
        <v>NONE</v>
      </c>
      <c r="N298" s="11"/>
      <c r="O298" s="34"/>
      <c r="P298" s="34"/>
      <c r="Q298" s="34"/>
      <c r="R298" s="34"/>
      <c r="S298" s="34"/>
      <c r="T298" s="34"/>
      <c r="U298" s="34"/>
      <c r="V298" s="34"/>
      <c r="W298" s="34"/>
      <c r="X298" s="34"/>
      <c r="Y298" s="34"/>
      <c r="Z298" s="34"/>
      <c r="AA298" s="34"/>
      <c r="AB298" s="34"/>
      <c r="AC298" s="34"/>
      <c r="AD298" s="34"/>
      <c r="AE298" s="34"/>
      <c r="AF298" s="34"/>
      <c r="AG298" s="34"/>
    </row>
    <row r="299" spans="1:33">
      <c r="A299" s="18" t="s">
        <v>21</v>
      </c>
      <c r="B299" s="19" t="s">
        <v>414</v>
      </c>
      <c r="C299" s="18" t="s">
        <v>60</v>
      </c>
      <c r="D299" s="18" t="s">
        <v>91</v>
      </c>
      <c r="E299" s="18" t="s">
        <v>92</v>
      </c>
      <c r="F299" s="53">
        <v>15.3</v>
      </c>
      <c r="G299" s="53"/>
      <c r="H299" s="18"/>
      <c r="I299" s="11" t="str">
        <f>LEFT(Tabel1[[#This Row],[Ruumi tüüp (TALO Tüüpruumide nimestik)]],2)</f>
        <v>21</v>
      </c>
      <c r="J299" s="22" t="s">
        <v>4</v>
      </c>
      <c r="K299" s="18" t="s">
        <v>10</v>
      </c>
      <c r="L299" s="11" t="str">
        <f>IFERROR(VLOOKUP(Tabel1[[#This Row],[Üürnik]],'Lepingu lisa'!$AW$3:$AX$22,2,FALSE),"")</f>
        <v>PALDISKI MNT _03</v>
      </c>
      <c r="M299" s="11" t="str">
        <f>IFERROR(VLOOKUP(Tabel1[[#This Row],[Jaotus]],Tabelid!L:M,2,FALSE),"")</f>
        <v>NONE</v>
      </c>
      <c r="N299" s="11"/>
      <c r="O299" s="34"/>
      <c r="P299" s="34"/>
      <c r="Q299" s="34"/>
      <c r="R299" s="34"/>
      <c r="S299" s="34"/>
      <c r="T299" s="34"/>
      <c r="U299" s="34"/>
      <c r="V299" s="34"/>
      <c r="W299" s="34"/>
      <c r="X299" s="34"/>
      <c r="Y299" s="34"/>
      <c r="Z299" s="34"/>
      <c r="AA299" s="34"/>
      <c r="AB299" s="34"/>
      <c r="AC299" s="34"/>
      <c r="AD299" s="34"/>
      <c r="AE299" s="34"/>
      <c r="AF299" s="34"/>
      <c r="AG299" s="34"/>
    </row>
    <row r="300" spans="1:33">
      <c r="A300" s="18" t="s">
        <v>21</v>
      </c>
      <c r="B300" s="19" t="s">
        <v>415</v>
      </c>
      <c r="C300" s="18" t="s">
        <v>60</v>
      </c>
      <c r="D300" s="18" t="s">
        <v>91</v>
      </c>
      <c r="E300" s="18" t="s">
        <v>92</v>
      </c>
      <c r="F300" s="53">
        <v>9.6</v>
      </c>
      <c r="G300" s="53"/>
      <c r="H300" s="18"/>
      <c r="I300" s="11" t="str">
        <f>LEFT(Tabel1[[#This Row],[Ruumi tüüp (TALO Tüüpruumide nimestik)]],2)</f>
        <v>21</v>
      </c>
      <c r="J300" s="22" t="s">
        <v>4</v>
      </c>
      <c r="K300" s="18" t="s">
        <v>10</v>
      </c>
      <c r="L300" s="11" t="str">
        <f>IFERROR(VLOOKUP(Tabel1[[#This Row],[Üürnik]],'Lepingu lisa'!$AW$3:$AX$22,2,FALSE),"")</f>
        <v>PALDISKI MNT _03</v>
      </c>
      <c r="M300" s="11" t="str">
        <f>IFERROR(VLOOKUP(Tabel1[[#This Row],[Jaotus]],Tabelid!L:M,2,FALSE),"")</f>
        <v>NONE</v>
      </c>
      <c r="N300" s="11"/>
      <c r="O300" s="34"/>
      <c r="P300" s="34"/>
      <c r="Q300" s="34"/>
      <c r="R300" s="34"/>
      <c r="S300" s="34"/>
      <c r="T300" s="34"/>
      <c r="U300" s="34"/>
      <c r="V300" s="34"/>
      <c r="W300" s="34"/>
      <c r="X300" s="34"/>
      <c r="Y300" s="34"/>
      <c r="Z300" s="34"/>
      <c r="AA300" s="34"/>
      <c r="AB300" s="34"/>
      <c r="AC300" s="34"/>
      <c r="AD300" s="34"/>
      <c r="AE300" s="34"/>
      <c r="AF300" s="34"/>
      <c r="AG300" s="34"/>
    </row>
    <row r="301" spans="1:33">
      <c r="A301" s="18" t="s">
        <v>21</v>
      </c>
      <c r="B301" s="19" t="s">
        <v>416</v>
      </c>
      <c r="C301" s="18" t="s">
        <v>64</v>
      </c>
      <c r="D301" s="18" t="s">
        <v>108</v>
      </c>
      <c r="E301" s="18" t="s">
        <v>109</v>
      </c>
      <c r="F301" s="53">
        <v>4.7</v>
      </c>
      <c r="G301" s="53"/>
      <c r="H301" s="18"/>
      <c r="I301" s="11" t="str">
        <f>LEFT(Tabel1[[#This Row],[Ruumi tüüp (TALO Tüüpruumide nimestik)]],2)</f>
        <v>97</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c r="A302" s="18" t="s">
        <v>21</v>
      </c>
      <c r="B302" s="19" t="s">
        <v>417</v>
      </c>
      <c r="C302" s="18" t="s">
        <v>60</v>
      </c>
      <c r="D302" s="18" t="s">
        <v>125</v>
      </c>
      <c r="E302" s="18" t="s">
        <v>126</v>
      </c>
      <c r="F302" s="53">
        <v>4.5999999999999996</v>
      </c>
      <c r="G302" s="53"/>
      <c r="H302" s="18"/>
      <c r="I302" s="11" t="str">
        <f>LEFT(Tabel1[[#This Row],[Ruumi tüüp (TALO Tüüpruumide nimestik)]],2)</f>
        <v>73</v>
      </c>
      <c r="J302" s="22" t="s">
        <v>4</v>
      </c>
      <c r="K302" s="18" t="s">
        <v>10</v>
      </c>
      <c r="L302" s="11" t="str">
        <f>IFERROR(VLOOKUP(Tabel1[[#This Row],[Üürnik]],'Lepingu lisa'!$AW$3:$AX$22,2,FALSE),"")</f>
        <v>PALDISKI MNT _03</v>
      </c>
      <c r="M302" s="11" t="str">
        <f>IFERROR(VLOOKUP(Tabel1[[#This Row],[Jaotus]],Tabelid!L:M,2,FALSE),"")</f>
        <v>NONE</v>
      </c>
      <c r="N302" s="11"/>
      <c r="O302" s="34"/>
      <c r="P302" s="34"/>
      <c r="Q302" s="34"/>
      <c r="R302" s="34"/>
      <c r="S302" s="34"/>
      <c r="T302" s="34"/>
      <c r="U302" s="34"/>
      <c r="V302" s="34"/>
      <c r="W302" s="34"/>
      <c r="X302" s="34"/>
      <c r="Y302" s="34"/>
      <c r="Z302" s="34"/>
      <c r="AA302" s="34"/>
      <c r="AB302" s="34"/>
      <c r="AC302" s="34"/>
      <c r="AD302" s="34"/>
      <c r="AE302" s="34"/>
      <c r="AF302" s="34"/>
      <c r="AG302" s="34"/>
    </row>
    <row r="303" spans="1:33">
      <c r="A303" s="18" t="s">
        <v>21</v>
      </c>
      <c r="B303" s="19" t="s">
        <v>418</v>
      </c>
      <c r="C303" s="18" t="s">
        <v>60</v>
      </c>
      <c r="D303" s="18" t="s">
        <v>91</v>
      </c>
      <c r="E303" s="18" t="s">
        <v>92</v>
      </c>
      <c r="F303" s="53">
        <v>15.5</v>
      </c>
      <c r="G303" s="53"/>
      <c r="H303" s="18"/>
      <c r="I303" s="11" t="str">
        <f>LEFT(Tabel1[[#This Row],[Ruumi tüüp (TALO Tüüpruumide nimestik)]],2)</f>
        <v>21</v>
      </c>
      <c r="J303" s="22" t="s">
        <v>4</v>
      </c>
      <c r="K303" s="18" t="s">
        <v>10</v>
      </c>
      <c r="L303" s="11" t="str">
        <f>IFERROR(VLOOKUP(Tabel1[[#This Row],[Üürnik]],'Lepingu lisa'!$AW$3:$AX$22,2,FALSE),"")</f>
        <v>PALDISKI MNT _03</v>
      </c>
      <c r="M303" s="11" t="str">
        <f>IFERROR(VLOOKUP(Tabel1[[#This Row],[Jaotus]],Tabelid!L:M,2,FALSE),"")</f>
        <v>NONE</v>
      </c>
      <c r="N303" s="11"/>
      <c r="O303" s="34"/>
      <c r="P303" s="34"/>
      <c r="Q303" s="34"/>
      <c r="R303" s="34"/>
      <c r="S303" s="34"/>
      <c r="T303" s="34"/>
      <c r="U303" s="34"/>
      <c r="V303" s="34"/>
      <c r="W303" s="34"/>
      <c r="X303" s="34"/>
      <c r="Y303" s="34"/>
      <c r="Z303" s="34"/>
      <c r="AA303" s="34"/>
      <c r="AB303" s="34"/>
      <c r="AC303" s="34"/>
      <c r="AD303" s="34"/>
      <c r="AE303" s="34"/>
      <c r="AF303" s="34"/>
      <c r="AG303" s="34"/>
    </row>
    <row r="304" spans="1:33">
      <c r="A304" s="18" t="s">
        <v>21</v>
      </c>
      <c r="B304" s="19" t="s">
        <v>419</v>
      </c>
      <c r="C304" s="18" t="s">
        <v>60</v>
      </c>
      <c r="D304" s="18" t="s">
        <v>91</v>
      </c>
      <c r="E304" s="18" t="s">
        <v>92</v>
      </c>
      <c r="F304" s="53">
        <v>15.4</v>
      </c>
      <c r="G304" s="53"/>
      <c r="H304" s="18"/>
      <c r="I304" s="11" t="str">
        <f>LEFT(Tabel1[[#This Row],[Ruumi tüüp (TALO Tüüpruumide nimestik)]],2)</f>
        <v>21</v>
      </c>
      <c r="J304" s="22" t="s">
        <v>4</v>
      </c>
      <c r="K304" s="18" t="s">
        <v>10</v>
      </c>
      <c r="L304" s="11" t="str">
        <f>IFERROR(VLOOKUP(Tabel1[[#This Row],[Üürnik]],'Lepingu lisa'!$AW$3:$AX$22,2,FALSE),"")</f>
        <v>PALDISKI MNT _03</v>
      </c>
      <c r="M304" s="11" t="str">
        <f>IFERROR(VLOOKUP(Tabel1[[#This Row],[Jaotus]],Tabelid!L:M,2,FALSE),"")</f>
        <v>NONE</v>
      </c>
      <c r="N304" s="11"/>
      <c r="O304" s="34"/>
      <c r="P304" s="34"/>
      <c r="Q304" s="34"/>
      <c r="R304" s="34"/>
      <c r="S304" s="34"/>
      <c r="T304" s="34"/>
      <c r="U304" s="34"/>
      <c r="V304" s="34"/>
      <c r="W304" s="34"/>
      <c r="X304" s="34"/>
      <c r="Y304" s="34"/>
      <c r="Z304" s="34"/>
      <c r="AA304" s="34"/>
      <c r="AB304" s="34"/>
      <c r="AC304" s="34"/>
      <c r="AD304" s="34"/>
      <c r="AE304" s="34"/>
      <c r="AF304" s="34"/>
      <c r="AG304" s="34"/>
    </row>
    <row r="305" spans="1:33">
      <c r="A305" s="18" t="s">
        <v>21</v>
      </c>
      <c r="B305" s="19" t="s">
        <v>420</v>
      </c>
      <c r="C305" s="18" t="s">
        <v>60</v>
      </c>
      <c r="D305" s="18" t="s">
        <v>91</v>
      </c>
      <c r="E305" s="18" t="s">
        <v>92</v>
      </c>
      <c r="F305" s="53">
        <v>39.799999999999997</v>
      </c>
      <c r="G305" s="53"/>
      <c r="H305" s="18"/>
      <c r="I305" s="11" t="str">
        <f>LEFT(Tabel1[[#This Row],[Ruumi tüüp (TALO Tüüpruumide nimestik)]],2)</f>
        <v>21</v>
      </c>
      <c r="J305" s="22" t="s">
        <v>4</v>
      </c>
      <c r="K305" s="18" t="s">
        <v>10</v>
      </c>
      <c r="L305" s="11" t="str">
        <f>IFERROR(VLOOKUP(Tabel1[[#This Row],[Üürnik]],'Lepingu lisa'!$AW$3:$AX$22,2,FALSE),"")</f>
        <v>PALDISKI MNT _03</v>
      </c>
      <c r="M305" s="11" t="str">
        <f>IFERROR(VLOOKUP(Tabel1[[#This Row],[Jaotus]],Tabelid!L:M,2,FALSE),"")</f>
        <v>NONE</v>
      </c>
      <c r="N305" s="11"/>
      <c r="O305" s="34"/>
      <c r="P305" s="34"/>
      <c r="Q305" s="34"/>
      <c r="R305" s="34"/>
      <c r="S305" s="34"/>
      <c r="T305" s="34"/>
      <c r="U305" s="34"/>
      <c r="V305" s="34"/>
      <c r="W305" s="34"/>
      <c r="X305" s="34"/>
      <c r="Y305" s="34"/>
      <c r="Z305" s="34"/>
      <c r="AA305" s="34"/>
      <c r="AB305" s="34"/>
      <c r="AC305" s="34"/>
      <c r="AD305" s="34"/>
      <c r="AE305" s="34"/>
      <c r="AF305" s="34"/>
      <c r="AG305" s="34"/>
    </row>
    <row r="306" spans="1:33">
      <c r="A306" s="18" t="s">
        <v>21</v>
      </c>
      <c r="B306" s="19" t="s">
        <v>421</v>
      </c>
      <c r="C306" s="18" t="s">
        <v>60</v>
      </c>
      <c r="D306" s="18" t="s">
        <v>91</v>
      </c>
      <c r="E306" s="18" t="s">
        <v>92</v>
      </c>
      <c r="F306" s="53">
        <v>15.9</v>
      </c>
      <c r="G306" s="53"/>
      <c r="H306" s="18"/>
      <c r="I306" s="11" t="str">
        <f>LEFT(Tabel1[[#This Row],[Ruumi tüüp (TALO Tüüpruumide nimestik)]],2)</f>
        <v>21</v>
      </c>
      <c r="J306" s="22" t="s">
        <v>4</v>
      </c>
      <c r="K306" s="18" t="s">
        <v>10</v>
      </c>
      <c r="L306" s="11" t="str">
        <f>IFERROR(VLOOKUP(Tabel1[[#This Row],[Üürnik]],'Lepingu lisa'!$AW$3:$AX$22,2,FALSE),"")</f>
        <v>PALDISKI MNT _03</v>
      </c>
      <c r="M306" s="11" t="str">
        <f>IFERROR(VLOOKUP(Tabel1[[#This Row],[Jaotus]],Tabelid!L:M,2,FALSE),"")</f>
        <v>NONE</v>
      </c>
      <c r="N306" s="11"/>
      <c r="O306" s="34"/>
      <c r="P306" s="34"/>
      <c r="Q306" s="34"/>
      <c r="R306" s="34"/>
      <c r="S306" s="34"/>
      <c r="T306" s="34"/>
      <c r="U306" s="34"/>
      <c r="V306" s="34"/>
      <c r="W306" s="34"/>
      <c r="X306" s="34"/>
      <c r="Y306" s="34"/>
      <c r="Z306" s="34"/>
      <c r="AA306" s="34"/>
      <c r="AB306" s="34"/>
      <c r="AC306" s="34"/>
      <c r="AD306" s="34"/>
      <c r="AE306" s="34"/>
      <c r="AF306" s="34"/>
      <c r="AG306" s="34"/>
    </row>
    <row r="307" spans="1:33">
      <c r="A307" s="18" t="s">
        <v>21</v>
      </c>
      <c r="B307" s="19" t="s">
        <v>422</v>
      </c>
      <c r="C307" s="18" t="s">
        <v>60</v>
      </c>
      <c r="D307" s="18" t="s">
        <v>91</v>
      </c>
      <c r="E307" s="18" t="s">
        <v>92</v>
      </c>
      <c r="F307" s="53">
        <v>16.2</v>
      </c>
      <c r="G307" s="53"/>
      <c r="H307" s="18"/>
      <c r="I307" s="11" t="str">
        <f>LEFT(Tabel1[[#This Row],[Ruumi tüüp (TALO Tüüpruumide nimestik)]],2)</f>
        <v>21</v>
      </c>
      <c r="J307" s="22" t="s">
        <v>4</v>
      </c>
      <c r="K307" s="18" t="s">
        <v>10</v>
      </c>
      <c r="L307" s="11" t="str">
        <f>IFERROR(VLOOKUP(Tabel1[[#This Row],[Üürnik]],'Lepingu lisa'!$AW$3:$AX$22,2,FALSE),"")</f>
        <v>PALDISKI MNT _03</v>
      </c>
      <c r="M307" s="11" t="str">
        <f>IFERROR(VLOOKUP(Tabel1[[#This Row],[Jaotus]],Tabelid!L:M,2,FALSE),"")</f>
        <v>NONE</v>
      </c>
      <c r="N307" s="11"/>
      <c r="O307" s="34"/>
      <c r="P307" s="34"/>
      <c r="Q307" s="34"/>
      <c r="R307" s="34"/>
      <c r="S307" s="34"/>
      <c r="T307" s="34"/>
      <c r="U307" s="34"/>
      <c r="V307" s="34"/>
      <c r="W307" s="34"/>
      <c r="X307" s="34"/>
      <c r="Y307" s="34"/>
      <c r="Z307" s="34"/>
      <c r="AA307" s="34"/>
      <c r="AB307" s="34"/>
      <c r="AC307" s="34"/>
      <c r="AD307" s="34"/>
      <c r="AE307" s="34"/>
      <c r="AF307" s="34"/>
      <c r="AG307" s="34"/>
    </row>
    <row r="308" spans="1:33">
      <c r="A308" s="18" t="s">
        <v>21</v>
      </c>
      <c r="B308" s="19" t="s">
        <v>423</v>
      </c>
      <c r="C308" s="18" t="s">
        <v>60</v>
      </c>
      <c r="D308" s="18" t="s">
        <v>91</v>
      </c>
      <c r="E308" s="18" t="s">
        <v>92</v>
      </c>
      <c r="F308" s="53">
        <v>15.9</v>
      </c>
      <c r="G308" s="53"/>
      <c r="H308" s="18"/>
      <c r="I308" s="11" t="str">
        <f>LEFT(Tabel1[[#This Row],[Ruumi tüüp (TALO Tüüpruumide nimestik)]],2)</f>
        <v>21</v>
      </c>
      <c r="J308" s="22" t="s">
        <v>4</v>
      </c>
      <c r="K308" s="18" t="s">
        <v>10</v>
      </c>
      <c r="L308" s="11" t="str">
        <f>IFERROR(VLOOKUP(Tabel1[[#This Row],[Üürnik]],'Lepingu lisa'!$AW$3:$AX$22,2,FALSE),"")</f>
        <v>PALDISKI MNT _03</v>
      </c>
      <c r="M308" s="11" t="str">
        <f>IFERROR(VLOOKUP(Tabel1[[#This Row],[Jaotus]],Tabelid!L:M,2,FALSE),"")</f>
        <v>NONE</v>
      </c>
      <c r="N308" s="11"/>
      <c r="O308" s="34"/>
      <c r="P308" s="34"/>
      <c r="Q308" s="34"/>
      <c r="R308" s="34"/>
      <c r="S308" s="34"/>
      <c r="T308" s="34"/>
      <c r="U308" s="34"/>
      <c r="V308" s="34"/>
      <c r="W308" s="34"/>
      <c r="X308" s="34"/>
      <c r="Y308" s="34"/>
      <c r="Z308" s="34"/>
      <c r="AA308" s="34"/>
      <c r="AB308" s="34"/>
      <c r="AC308" s="34"/>
      <c r="AD308" s="34"/>
      <c r="AE308" s="34"/>
      <c r="AF308" s="34"/>
      <c r="AG308" s="34"/>
    </row>
    <row r="309" spans="1:33">
      <c r="A309" s="18" t="s">
        <v>21</v>
      </c>
      <c r="B309" s="19" t="s">
        <v>424</v>
      </c>
      <c r="C309" s="18" t="s">
        <v>60</v>
      </c>
      <c r="D309" s="18" t="s">
        <v>91</v>
      </c>
      <c r="E309" s="18" t="s">
        <v>92</v>
      </c>
      <c r="F309" s="53">
        <v>30.7</v>
      </c>
      <c r="G309" s="53"/>
      <c r="H309" s="18"/>
      <c r="I309" s="11" t="str">
        <f>LEFT(Tabel1[[#This Row],[Ruumi tüüp (TALO Tüüpruumide nimestik)]],2)</f>
        <v>21</v>
      </c>
      <c r="J309" s="22" t="s">
        <v>4</v>
      </c>
      <c r="K309" s="18" t="s">
        <v>10</v>
      </c>
      <c r="L309" s="11" t="str">
        <f>IFERROR(VLOOKUP(Tabel1[[#This Row],[Üürnik]],'Lepingu lisa'!$AW$3:$AX$22,2,FALSE),"")</f>
        <v>PALDISKI MNT _03</v>
      </c>
      <c r="M309" s="11" t="str">
        <f>IFERROR(VLOOKUP(Tabel1[[#This Row],[Jaotus]],Tabelid!L:M,2,FALSE),"")</f>
        <v>NONE</v>
      </c>
      <c r="N309" s="11"/>
      <c r="O309" s="34"/>
      <c r="P309" s="34"/>
      <c r="Q309" s="34"/>
      <c r="R309" s="34"/>
      <c r="S309" s="34"/>
      <c r="T309" s="34"/>
      <c r="U309" s="34"/>
      <c r="V309" s="34"/>
      <c r="W309" s="34"/>
      <c r="X309" s="34"/>
      <c r="Y309" s="34"/>
      <c r="Z309" s="34"/>
      <c r="AA309" s="34"/>
      <c r="AB309" s="34"/>
      <c r="AC309" s="34"/>
      <c r="AD309" s="34"/>
      <c r="AE309" s="34"/>
      <c r="AF309" s="34"/>
      <c r="AG309" s="34"/>
    </row>
    <row r="310" spans="1:33">
      <c r="A310" s="18" t="s">
        <v>21</v>
      </c>
      <c r="B310" s="19" t="s">
        <v>425</v>
      </c>
      <c r="C310" s="18" t="s">
        <v>60</v>
      </c>
      <c r="D310" s="18" t="s">
        <v>91</v>
      </c>
      <c r="E310" s="18" t="s">
        <v>92</v>
      </c>
      <c r="F310" s="53">
        <v>16.3</v>
      </c>
      <c r="G310" s="53"/>
      <c r="H310" s="18"/>
      <c r="I310" s="11" t="str">
        <f>LEFT(Tabel1[[#This Row],[Ruumi tüüp (TALO Tüüpruumide nimestik)]],2)</f>
        <v>21</v>
      </c>
      <c r="J310" s="22" t="s">
        <v>4</v>
      </c>
      <c r="K310" s="18" t="s">
        <v>10</v>
      </c>
      <c r="L310" s="11" t="str">
        <f>IFERROR(VLOOKUP(Tabel1[[#This Row],[Üürnik]],'Lepingu lisa'!$AW$3:$AX$22,2,FALSE),"")</f>
        <v>PALDISKI MNT _03</v>
      </c>
      <c r="M310" s="11" t="str">
        <f>IFERROR(VLOOKUP(Tabel1[[#This Row],[Jaotus]],Tabelid!L:M,2,FALSE),"")</f>
        <v>NONE</v>
      </c>
      <c r="N310" s="11"/>
      <c r="O310" s="34"/>
      <c r="P310" s="34"/>
      <c r="Q310" s="34"/>
      <c r="R310" s="34"/>
      <c r="S310" s="34"/>
      <c r="T310" s="34"/>
      <c r="U310" s="34"/>
      <c r="V310" s="34"/>
      <c r="W310" s="34"/>
      <c r="X310" s="34"/>
      <c r="Y310" s="34"/>
      <c r="Z310" s="34"/>
      <c r="AA310" s="34"/>
      <c r="AB310" s="34"/>
      <c r="AC310" s="34"/>
      <c r="AD310" s="34"/>
      <c r="AE310" s="34"/>
      <c r="AF310" s="34"/>
      <c r="AG310" s="34"/>
    </row>
    <row r="311" spans="1:33">
      <c r="A311" s="18" t="s">
        <v>21</v>
      </c>
      <c r="B311" s="19" t="s">
        <v>426</v>
      </c>
      <c r="C311" s="18" t="s">
        <v>60</v>
      </c>
      <c r="D311" s="18" t="s">
        <v>91</v>
      </c>
      <c r="E311" s="18" t="s">
        <v>92</v>
      </c>
      <c r="F311" s="53">
        <v>16.5</v>
      </c>
      <c r="G311" s="53"/>
      <c r="H311" s="18"/>
      <c r="I311" s="11" t="str">
        <f>LEFT(Tabel1[[#This Row],[Ruumi tüüp (TALO Tüüpruumide nimestik)]],2)</f>
        <v>21</v>
      </c>
      <c r="J311" s="22" t="s">
        <v>4</v>
      </c>
      <c r="K311" s="18" t="s">
        <v>10</v>
      </c>
      <c r="L311" s="11" t="str">
        <f>IFERROR(VLOOKUP(Tabel1[[#This Row],[Üürnik]],'Lepingu lisa'!$AW$3:$AX$22,2,FALSE),"")</f>
        <v>PALDISKI MNT _03</v>
      </c>
      <c r="M311" s="11" t="str">
        <f>IFERROR(VLOOKUP(Tabel1[[#This Row],[Jaotus]],Tabelid!L:M,2,FALSE),"")</f>
        <v>NONE</v>
      </c>
      <c r="N311" s="11"/>
      <c r="O311" s="34"/>
      <c r="P311" s="34"/>
      <c r="Q311" s="34"/>
      <c r="R311" s="34"/>
      <c r="S311" s="34"/>
      <c r="T311" s="34"/>
      <c r="U311" s="34"/>
      <c r="V311" s="34"/>
      <c r="W311" s="34"/>
      <c r="X311" s="34"/>
      <c r="Y311" s="34"/>
      <c r="Z311" s="34"/>
      <c r="AA311" s="34"/>
      <c r="AB311" s="34"/>
      <c r="AC311" s="34"/>
      <c r="AD311" s="34"/>
      <c r="AE311" s="34"/>
      <c r="AF311" s="34"/>
      <c r="AG311" s="34"/>
    </row>
    <row r="312" spans="1:33">
      <c r="A312" s="18" t="s">
        <v>21</v>
      </c>
      <c r="B312" s="19" t="s">
        <v>427</v>
      </c>
      <c r="C312" s="18" t="s">
        <v>60</v>
      </c>
      <c r="D312" s="18" t="s">
        <v>91</v>
      </c>
      <c r="E312" s="18" t="s">
        <v>92</v>
      </c>
      <c r="F312" s="53">
        <v>16.3</v>
      </c>
      <c r="G312" s="53"/>
      <c r="H312" s="18"/>
      <c r="I312" s="11" t="str">
        <f>LEFT(Tabel1[[#This Row],[Ruumi tüüp (TALO Tüüpruumide nimestik)]],2)</f>
        <v>21</v>
      </c>
      <c r="J312" s="22" t="s">
        <v>4</v>
      </c>
      <c r="K312" s="18" t="s">
        <v>10</v>
      </c>
      <c r="L312" s="11" t="str">
        <f>IFERROR(VLOOKUP(Tabel1[[#This Row],[Üürnik]],'Lepingu lisa'!$AW$3:$AX$22,2,FALSE),"")</f>
        <v>PALDISKI MNT _03</v>
      </c>
      <c r="M312" s="11" t="str">
        <f>IFERROR(VLOOKUP(Tabel1[[#This Row],[Jaotus]],Tabelid!L:M,2,FALSE),"")</f>
        <v>NONE</v>
      </c>
      <c r="N312" s="11"/>
      <c r="O312" s="34"/>
      <c r="P312" s="34"/>
      <c r="Q312" s="34"/>
      <c r="R312" s="34"/>
      <c r="S312" s="34"/>
      <c r="T312" s="34"/>
      <c r="U312" s="34"/>
      <c r="V312" s="34"/>
      <c r="W312" s="34"/>
      <c r="X312" s="34"/>
      <c r="Y312" s="34"/>
      <c r="Z312" s="34"/>
      <c r="AA312" s="34"/>
      <c r="AB312" s="34"/>
      <c r="AC312" s="34"/>
      <c r="AD312" s="34"/>
      <c r="AE312" s="34"/>
      <c r="AF312" s="34"/>
      <c r="AG312" s="34"/>
    </row>
    <row r="313" spans="1:33">
      <c r="A313" s="18" t="s">
        <v>21</v>
      </c>
      <c r="B313" s="19" t="s">
        <v>428</v>
      </c>
      <c r="C313" s="18" t="s">
        <v>60</v>
      </c>
      <c r="D313" s="18" t="s">
        <v>91</v>
      </c>
      <c r="E313" s="18" t="s">
        <v>92</v>
      </c>
      <c r="F313" s="53">
        <v>30.1</v>
      </c>
      <c r="G313" s="53"/>
      <c r="H313" s="18"/>
      <c r="I313" s="11" t="str">
        <f>LEFT(Tabel1[[#This Row],[Ruumi tüüp (TALO Tüüpruumide nimestik)]],2)</f>
        <v>21</v>
      </c>
      <c r="J313" s="22" t="s">
        <v>4</v>
      </c>
      <c r="K313" s="18" t="s">
        <v>10</v>
      </c>
      <c r="L313" s="11" t="str">
        <f>IFERROR(VLOOKUP(Tabel1[[#This Row],[Üürnik]],'Lepingu lisa'!$AW$3:$AX$22,2,FALSE),"")</f>
        <v>PALDISKI MNT _03</v>
      </c>
      <c r="M313" s="11" t="str">
        <f>IFERROR(VLOOKUP(Tabel1[[#This Row],[Jaotus]],Tabelid!L:M,2,FALSE),"")</f>
        <v>NONE</v>
      </c>
      <c r="N313" s="11"/>
      <c r="O313" s="34"/>
      <c r="P313" s="34"/>
      <c r="Q313" s="34"/>
      <c r="R313" s="34"/>
      <c r="S313" s="34"/>
      <c r="T313" s="34"/>
      <c r="U313" s="34"/>
      <c r="V313" s="34"/>
      <c r="W313" s="34"/>
      <c r="X313" s="34"/>
      <c r="Y313" s="34"/>
      <c r="Z313" s="34"/>
      <c r="AA313" s="34"/>
      <c r="AB313" s="34"/>
      <c r="AC313" s="34"/>
      <c r="AD313" s="34"/>
      <c r="AE313" s="34"/>
      <c r="AF313" s="34"/>
      <c r="AG313" s="34"/>
    </row>
    <row r="314" spans="1:33">
      <c r="A314" s="18" t="s">
        <v>21</v>
      </c>
      <c r="B314" s="19" t="s">
        <v>429</v>
      </c>
      <c r="C314" s="18" t="s">
        <v>60</v>
      </c>
      <c r="D314" s="18" t="s">
        <v>91</v>
      </c>
      <c r="E314" s="18" t="s">
        <v>92</v>
      </c>
      <c r="F314" s="53">
        <v>16.100000000000001</v>
      </c>
      <c r="G314" s="53"/>
      <c r="H314" s="18"/>
      <c r="I314" s="11" t="str">
        <f>LEFT(Tabel1[[#This Row],[Ruumi tüüp (TALO Tüüpruumide nimestik)]],2)</f>
        <v>21</v>
      </c>
      <c r="J314" s="22" t="s">
        <v>4</v>
      </c>
      <c r="K314" s="18" t="s">
        <v>10</v>
      </c>
      <c r="L314" s="11" t="str">
        <f>IFERROR(VLOOKUP(Tabel1[[#This Row],[Üürnik]],'Lepingu lisa'!$AW$3:$AX$22,2,FALSE),"")</f>
        <v>PALDISKI MNT _03</v>
      </c>
      <c r="M314" s="11" t="str">
        <f>IFERROR(VLOOKUP(Tabel1[[#This Row],[Jaotus]],Tabelid!L:M,2,FALSE),"")</f>
        <v>NONE</v>
      </c>
      <c r="N314" s="11"/>
      <c r="O314" s="34"/>
      <c r="P314" s="34"/>
      <c r="Q314" s="34"/>
      <c r="R314" s="34"/>
      <c r="S314" s="34"/>
      <c r="T314" s="34"/>
      <c r="U314" s="34"/>
      <c r="V314" s="34"/>
      <c r="W314" s="34"/>
      <c r="X314" s="34"/>
      <c r="Y314" s="34"/>
      <c r="Z314" s="34"/>
      <c r="AA314" s="34"/>
      <c r="AB314" s="34"/>
      <c r="AC314" s="34"/>
      <c r="AD314" s="34"/>
      <c r="AE314" s="34"/>
      <c r="AF314" s="34"/>
      <c r="AG314" s="34"/>
    </row>
    <row r="315" spans="1:33">
      <c r="A315" s="18" t="s">
        <v>21</v>
      </c>
      <c r="B315" s="19" t="s">
        <v>430</v>
      </c>
      <c r="C315" s="18" t="s">
        <v>60</v>
      </c>
      <c r="D315" s="18" t="s">
        <v>91</v>
      </c>
      <c r="E315" s="18" t="s">
        <v>92</v>
      </c>
      <c r="F315" s="53">
        <v>15.4</v>
      </c>
      <c r="G315" s="53"/>
      <c r="H315" s="18"/>
      <c r="I315" s="11" t="str">
        <f>LEFT(Tabel1[[#This Row],[Ruumi tüüp (TALO Tüüpruumide nimestik)]],2)</f>
        <v>21</v>
      </c>
      <c r="J315" s="22" t="s">
        <v>4</v>
      </c>
      <c r="K315" s="18" t="s">
        <v>10</v>
      </c>
      <c r="L315" s="11" t="str">
        <f>IFERROR(VLOOKUP(Tabel1[[#This Row],[Üürnik]],'Lepingu lisa'!$AW$3:$AX$22,2,FALSE),"")</f>
        <v>PALDISKI MNT _03</v>
      </c>
      <c r="M315" s="11" t="str">
        <f>IFERROR(VLOOKUP(Tabel1[[#This Row],[Jaotus]],Tabelid!L:M,2,FALSE),"")</f>
        <v>NONE</v>
      </c>
      <c r="N315" s="11"/>
      <c r="O315" s="34"/>
      <c r="P315" s="34"/>
      <c r="Q315" s="34"/>
      <c r="R315" s="34"/>
      <c r="S315" s="34"/>
      <c r="T315" s="34"/>
      <c r="U315" s="34"/>
      <c r="V315" s="34"/>
      <c r="W315" s="34"/>
      <c r="X315" s="34"/>
      <c r="Y315" s="34"/>
      <c r="Z315" s="34"/>
      <c r="AA315" s="34"/>
      <c r="AB315" s="34"/>
      <c r="AC315" s="34"/>
      <c r="AD315" s="34"/>
      <c r="AE315" s="34"/>
      <c r="AF315" s="34"/>
      <c r="AG315" s="34"/>
    </row>
    <row r="316" spans="1:33">
      <c r="A316" s="18" t="s">
        <v>21</v>
      </c>
      <c r="B316" s="19" t="s">
        <v>431</v>
      </c>
      <c r="C316" s="18" t="s">
        <v>60</v>
      </c>
      <c r="D316" s="18" t="s">
        <v>91</v>
      </c>
      <c r="E316" s="18" t="s">
        <v>92</v>
      </c>
      <c r="F316" s="53">
        <v>15.9</v>
      </c>
      <c r="G316" s="53"/>
      <c r="H316" s="18"/>
      <c r="I316" s="11" t="str">
        <f>LEFT(Tabel1[[#This Row],[Ruumi tüüp (TALO Tüüpruumide nimestik)]],2)</f>
        <v>21</v>
      </c>
      <c r="J316" s="22" t="s">
        <v>4</v>
      </c>
      <c r="K316" s="18" t="s">
        <v>10</v>
      </c>
      <c r="L316" s="11" t="str">
        <f>IFERROR(VLOOKUP(Tabel1[[#This Row],[Üürnik]],'Lepingu lisa'!$AW$3:$AX$22,2,FALSE),"")</f>
        <v>PALDISKI MNT _03</v>
      </c>
      <c r="M316" s="11" t="str">
        <f>IFERROR(VLOOKUP(Tabel1[[#This Row],[Jaotus]],Tabelid!L:M,2,FALSE),"")</f>
        <v>NONE</v>
      </c>
      <c r="N316" s="11"/>
      <c r="O316" s="34"/>
      <c r="P316" s="34"/>
      <c r="Q316" s="34"/>
      <c r="R316" s="34"/>
      <c r="S316" s="34"/>
      <c r="T316" s="34"/>
      <c r="U316" s="34"/>
      <c r="V316" s="34"/>
      <c r="W316" s="34"/>
      <c r="X316" s="34"/>
      <c r="Y316" s="34"/>
      <c r="Z316" s="34"/>
      <c r="AA316" s="34"/>
      <c r="AB316" s="34"/>
      <c r="AC316" s="34"/>
      <c r="AD316" s="34"/>
      <c r="AE316" s="34"/>
      <c r="AF316" s="34"/>
      <c r="AG316" s="34"/>
    </row>
    <row r="317" spans="1:33">
      <c r="A317" s="18" t="s">
        <v>21</v>
      </c>
      <c r="B317" s="19" t="s">
        <v>432</v>
      </c>
      <c r="C317" s="18" t="s">
        <v>60</v>
      </c>
      <c r="D317" s="18" t="s">
        <v>91</v>
      </c>
      <c r="E317" s="18" t="s">
        <v>92</v>
      </c>
      <c r="F317" s="53">
        <v>12.2</v>
      </c>
      <c r="G317" s="53"/>
      <c r="H317" s="18"/>
      <c r="I317" s="11" t="str">
        <f>LEFT(Tabel1[[#This Row],[Ruumi tüüp (TALO Tüüpruumide nimestik)]],2)</f>
        <v>21</v>
      </c>
      <c r="J317" s="22" t="s">
        <v>4</v>
      </c>
      <c r="K317" s="18" t="s">
        <v>10</v>
      </c>
      <c r="L317" s="11" t="str">
        <f>IFERROR(VLOOKUP(Tabel1[[#This Row],[Üürnik]],'Lepingu lisa'!$AW$3:$AX$22,2,FALSE),"")</f>
        <v>PALDISKI MNT _03</v>
      </c>
      <c r="M317" s="11" t="str">
        <f>IFERROR(VLOOKUP(Tabel1[[#This Row],[Jaotus]],Tabelid!L:M,2,FALSE),"")</f>
        <v>NONE</v>
      </c>
      <c r="N317" s="11"/>
      <c r="O317" s="34"/>
      <c r="P317" s="34"/>
      <c r="Q317" s="34"/>
      <c r="R317" s="34"/>
      <c r="S317" s="34"/>
      <c r="T317" s="34"/>
      <c r="U317" s="34"/>
      <c r="V317" s="34"/>
      <c r="W317" s="34"/>
      <c r="X317" s="34"/>
      <c r="Y317" s="34"/>
      <c r="Z317" s="34"/>
      <c r="AA317" s="34"/>
      <c r="AB317" s="34"/>
      <c r="AC317" s="34"/>
      <c r="AD317" s="34"/>
      <c r="AE317" s="34"/>
      <c r="AF317" s="34"/>
      <c r="AG317" s="34"/>
    </row>
    <row r="318" spans="1:33">
      <c r="A318" s="18" t="s">
        <v>21</v>
      </c>
      <c r="B318" s="19" t="s">
        <v>433</v>
      </c>
      <c r="C318" s="18" t="s">
        <v>60</v>
      </c>
      <c r="D318" s="18" t="s">
        <v>91</v>
      </c>
      <c r="E318" s="18" t="s">
        <v>92</v>
      </c>
      <c r="F318" s="53">
        <v>9.8000000000000007</v>
      </c>
      <c r="G318" s="53"/>
      <c r="H318" s="18"/>
      <c r="I318" s="11" t="str">
        <f>LEFT(Tabel1[[#This Row],[Ruumi tüüp (TALO Tüüpruumide nimestik)]],2)</f>
        <v>21</v>
      </c>
      <c r="J318" s="22" t="s">
        <v>4</v>
      </c>
      <c r="K318" s="18" t="s">
        <v>10</v>
      </c>
      <c r="L318" s="11" t="str">
        <f>IFERROR(VLOOKUP(Tabel1[[#This Row],[Üürnik]],'Lepingu lisa'!$AW$3:$AX$22,2,FALSE),"")</f>
        <v>PALDISKI MNT _03</v>
      </c>
      <c r="M318" s="11" t="str">
        <f>IFERROR(VLOOKUP(Tabel1[[#This Row],[Jaotus]],Tabelid!L:M,2,FALSE),"")</f>
        <v>NONE</v>
      </c>
      <c r="N318" s="11"/>
      <c r="O318" s="34"/>
      <c r="P318" s="34"/>
      <c r="Q318" s="34"/>
      <c r="R318" s="34"/>
      <c r="S318" s="34"/>
      <c r="T318" s="34"/>
      <c r="U318" s="34"/>
      <c r="V318" s="34"/>
      <c r="W318" s="34"/>
      <c r="X318" s="34"/>
      <c r="Y318" s="34"/>
      <c r="Z318" s="34"/>
      <c r="AA318" s="34"/>
      <c r="AB318" s="34"/>
      <c r="AC318" s="34"/>
      <c r="AD318" s="34"/>
      <c r="AE318" s="34"/>
      <c r="AF318" s="34"/>
      <c r="AG318" s="34"/>
    </row>
    <row r="319" spans="1:33">
      <c r="A319" s="18" t="s">
        <v>21</v>
      </c>
      <c r="B319" s="19" t="s">
        <v>434</v>
      </c>
      <c r="C319" s="18" t="s">
        <v>60</v>
      </c>
      <c r="D319" s="18" t="s">
        <v>91</v>
      </c>
      <c r="E319" s="18" t="s">
        <v>92</v>
      </c>
      <c r="F319" s="53">
        <v>15.4</v>
      </c>
      <c r="G319" s="53"/>
      <c r="H319" s="18"/>
      <c r="I319" s="11" t="str">
        <f>LEFT(Tabel1[[#This Row],[Ruumi tüüp (TALO Tüüpruumide nimestik)]],2)</f>
        <v>21</v>
      </c>
      <c r="J319" s="22" t="s">
        <v>4</v>
      </c>
      <c r="K319" s="18" t="s">
        <v>12</v>
      </c>
      <c r="L319" s="11" t="str">
        <f>IFERROR(VLOOKUP(Tabel1[[#This Row],[Üürnik]],'Lepingu lisa'!$AW$3:$AX$22,2,FALSE),"")</f>
        <v>PALDISKIMNT81_02</v>
      </c>
      <c r="M319" s="11" t="str">
        <f>IFERROR(VLOOKUP(Tabel1[[#This Row],[Jaotus]],Tabelid!L:M,2,FALSE),"")</f>
        <v>NONE</v>
      </c>
      <c r="N319" s="11"/>
      <c r="O319" s="34"/>
      <c r="P319" s="34"/>
      <c r="Q319" s="34"/>
      <c r="R319" s="34"/>
      <c r="S319" s="34"/>
      <c r="T319" s="34"/>
      <c r="U319" s="34"/>
      <c r="V319" s="34"/>
      <c r="W319" s="34"/>
      <c r="X319" s="34"/>
      <c r="Y319" s="34"/>
      <c r="Z319" s="34"/>
      <c r="AA319" s="34"/>
      <c r="AB319" s="34"/>
      <c r="AC319" s="34"/>
      <c r="AD319" s="34"/>
      <c r="AE319" s="34"/>
      <c r="AF319" s="34"/>
      <c r="AG319" s="34"/>
    </row>
    <row r="320" spans="1:33">
      <c r="A320" s="18" t="s">
        <v>21</v>
      </c>
      <c r="B320" s="19" t="s">
        <v>435</v>
      </c>
      <c r="C320" s="18" t="s">
        <v>60</v>
      </c>
      <c r="D320" s="18" t="s">
        <v>91</v>
      </c>
      <c r="E320" s="18" t="s">
        <v>92</v>
      </c>
      <c r="F320" s="53">
        <v>26.5</v>
      </c>
      <c r="G320" s="53"/>
      <c r="H320" s="18"/>
      <c r="I320" s="11" t="str">
        <f>LEFT(Tabel1[[#This Row],[Ruumi tüüp (TALO Tüüpruumide nimestik)]],2)</f>
        <v>21</v>
      </c>
      <c r="J320" s="22" t="s">
        <v>4</v>
      </c>
      <c r="K320" s="18" t="s">
        <v>10</v>
      </c>
      <c r="L320" s="11" t="str">
        <f>IFERROR(VLOOKUP(Tabel1[[#This Row],[Üürnik]],'Lepingu lisa'!$AW$3:$AX$22,2,FALSE),"")</f>
        <v>PALDISKI MNT _03</v>
      </c>
      <c r="M320" s="11" t="str">
        <f>IFERROR(VLOOKUP(Tabel1[[#This Row],[Jaotus]],Tabelid!L:M,2,FALSE),"")</f>
        <v>NONE</v>
      </c>
      <c r="N320" s="11"/>
      <c r="O320" s="34"/>
      <c r="P320" s="34"/>
      <c r="Q320" s="34"/>
      <c r="R320" s="34"/>
      <c r="S320" s="34"/>
      <c r="T320" s="34"/>
      <c r="U320" s="34"/>
      <c r="V320" s="34"/>
      <c r="W320" s="34"/>
      <c r="X320" s="34"/>
      <c r="Y320" s="34"/>
      <c r="Z320" s="34"/>
      <c r="AA320" s="34"/>
      <c r="AB320" s="34"/>
      <c r="AC320" s="34"/>
      <c r="AD320" s="34"/>
      <c r="AE320" s="34"/>
      <c r="AF320" s="34"/>
      <c r="AG320" s="34"/>
    </row>
    <row r="321" spans="1:33">
      <c r="A321" s="18" t="s">
        <v>21</v>
      </c>
      <c r="B321" s="19" t="s">
        <v>436</v>
      </c>
      <c r="C321" s="18" t="s">
        <v>60</v>
      </c>
      <c r="D321" s="18" t="s">
        <v>91</v>
      </c>
      <c r="E321" s="18" t="s">
        <v>92</v>
      </c>
      <c r="F321" s="53">
        <v>10</v>
      </c>
      <c r="G321" s="53"/>
      <c r="H321" s="18"/>
      <c r="I321" s="11" t="str">
        <f>LEFT(Tabel1[[#This Row],[Ruumi tüüp (TALO Tüüpruumide nimestik)]],2)</f>
        <v>21</v>
      </c>
      <c r="J321" s="22" t="s">
        <v>4</v>
      </c>
      <c r="K321" s="18" t="s">
        <v>10</v>
      </c>
      <c r="L321" s="11" t="str">
        <f>IFERROR(VLOOKUP(Tabel1[[#This Row],[Üürnik]],'Lepingu lisa'!$AW$3:$AX$22,2,FALSE),"")</f>
        <v>PALDISKI MNT _03</v>
      </c>
      <c r="M321" s="11" t="str">
        <f>IFERROR(VLOOKUP(Tabel1[[#This Row],[Jaotus]],Tabelid!L:M,2,FALSE),"")</f>
        <v>NONE</v>
      </c>
      <c r="N321" s="11"/>
      <c r="O321" s="34"/>
      <c r="P321" s="34"/>
      <c r="Q321" s="34"/>
      <c r="R321" s="34"/>
      <c r="S321" s="34"/>
      <c r="T321" s="34"/>
      <c r="U321" s="34"/>
      <c r="V321" s="34"/>
      <c r="W321" s="34"/>
      <c r="X321" s="34"/>
      <c r="Y321" s="34"/>
      <c r="Z321" s="34"/>
      <c r="AA321" s="34"/>
      <c r="AB321" s="34"/>
      <c r="AC321" s="34"/>
      <c r="AD321" s="34"/>
      <c r="AE321" s="34"/>
      <c r="AF321" s="34"/>
      <c r="AG321" s="34"/>
    </row>
    <row r="322" spans="1:33">
      <c r="A322" s="18" t="s">
        <v>21</v>
      </c>
      <c r="B322" s="19" t="s">
        <v>437</v>
      </c>
      <c r="C322" s="18" t="s">
        <v>60</v>
      </c>
      <c r="D322" s="18" t="s">
        <v>91</v>
      </c>
      <c r="E322" s="18" t="s">
        <v>92</v>
      </c>
      <c r="F322" s="53">
        <v>15.7</v>
      </c>
      <c r="G322" s="53"/>
      <c r="H322" s="18"/>
      <c r="I322" s="11" t="str">
        <f>LEFT(Tabel1[[#This Row],[Ruumi tüüp (TALO Tüüpruumide nimestik)]],2)</f>
        <v>21</v>
      </c>
      <c r="J322" s="22" t="s">
        <v>4</v>
      </c>
      <c r="K322" s="18" t="s">
        <v>10</v>
      </c>
      <c r="L322" s="11" t="str">
        <f>IFERROR(VLOOKUP(Tabel1[[#This Row],[Üürnik]],'Lepingu lisa'!$AW$3:$AX$22,2,FALSE),"")</f>
        <v>PALDISKI MNT _03</v>
      </c>
      <c r="M322" s="11" t="str">
        <f>IFERROR(VLOOKUP(Tabel1[[#This Row],[Jaotus]],Tabelid!L:M,2,FALSE),"")</f>
        <v>NONE</v>
      </c>
      <c r="N322" s="11"/>
      <c r="O322" s="34"/>
      <c r="P322" s="34"/>
      <c r="Q322" s="34"/>
      <c r="R322" s="34"/>
      <c r="S322" s="34"/>
      <c r="T322" s="34"/>
      <c r="U322" s="34"/>
      <c r="V322" s="34"/>
      <c r="W322" s="34"/>
      <c r="X322" s="34"/>
      <c r="Y322" s="34"/>
      <c r="Z322" s="34"/>
      <c r="AA322" s="34"/>
      <c r="AB322" s="34"/>
      <c r="AC322" s="34"/>
      <c r="AD322" s="34"/>
      <c r="AE322" s="34"/>
      <c r="AF322" s="34"/>
      <c r="AG322" s="34"/>
    </row>
    <row r="323" spans="1:33">
      <c r="A323" s="18" t="s">
        <v>21</v>
      </c>
      <c r="B323" s="19" t="s">
        <v>438</v>
      </c>
      <c r="C323" s="18" t="s">
        <v>60</v>
      </c>
      <c r="D323" s="18" t="s">
        <v>91</v>
      </c>
      <c r="E323" s="18" t="s">
        <v>92</v>
      </c>
      <c r="F323" s="53">
        <v>15.6</v>
      </c>
      <c r="G323" s="53"/>
      <c r="H323" s="18"/>
      <c r="I323" s="11" t="str">
        <f>LEFT(Tabel1[[#This Row],[Ruumi tüüp (TALO Tüüpruumide nimestik)]],2)</f>
        <v>21</v>
      </c>
      <c r="J323" s="22" t="s">
        <v>4</v>
      </c>
      <c r="K323" s="18" t="s">
        <v>12</v>
      </c>
      <c r="L323" s="11" t="str">
        <f>IFERROR(VLOOKUP(Tabel1[[#This Row],[Üürnik]],'Lepingu lisa'!$AW$3:$AX$22,2,FALSE),"")</f>
        <v>PALDISKIMNT81_02</v>
      </c>
      <c r="M323" s="11" t="str">
        <f>IFERROR(VLOOKUP(Tabel1[[#This Row],[Jaotus]],Tabelid!L:M,2,FALSE),"")</f>
        <v>NONE</v>
      </c>
      <c r="N323" s="11"/>
      <c r="O323" s="34"/>
      <c r="P323" s="34"/>
      <c r="Q323" s="34"/>
      <c r="R323" s="34"/>
      <c r="S323" s="34"/>
      <c r="T323" s="34"/>
      <c r="U323" s="34"/>
      <c r="V323" s="34"/>
      <c r="W323" s="34"/>
      <c r="X323" s="34"/>
      <c r="Y323" s="34"/>
      <c r="Z323" s="34"/>
      <c r="AA323" s="34"/>
      <c r="AB323" s="34"/>
      <c r="AC323" s="34"/>
      <c r="AD323" s="34"/>
      <c r="AE323" s="34"/>
      <c r="AF323" s="34"/>
      <c r="AG323" s="34"/>
    </row>
    <row r="324" spans="1:33">
      <c r="A324" s="18" t="s">
        <v>21</v>
      </c>
      <c r="B324" s="19" t="s">
        <v>439</v>
      </c>
      <c r="C324" s="18" t="s">
        <v>60</v>
      </c>
      <c r="D324" s="18" t="s">
        <v>91</v>
      </c>
      <c r="E324" s="18" t="s">
        <v>92</v>
      </c>
      <c r="F324" s="53">
        <v>13.3</v>
      </c>
      <c r="G324" s="53"/>
      <c r="H324" s="18"/>
      <c r="I324" s="11" t="str">
        <f>LEFT(Tabel1[[#This Row],[Ruumi tüüp (TALO Tüüpruumide nimestik)]],2)</f>
        <v>21</v>
      </c>
      <c r="J324" s="22" t="s">
        <v>4</v>
      </c>
      <c r="K324" s="18" t="s">
        <v>12</v>
      </c>
      <c r="L324" s="11" t="str">
        <f>IFERROR(VLOOKUP(Tabel1[[#This Row],[Üürnik]],'Lepingu lisa'!$AW$3:$AX$22,2,FALSE),"")</f>
        <v>PALDISKIMNT81_02</v>
      </c>
      <c r="M324" s="11" t="str">
        <f>IFERROR(VLOOKUP(Tabel1[[#This Row],[Jaotus]],Tabelid!L:M,2,FALSE),"")</f>
        <v>NONE</v>
      </c>
      <c r="N324" s="11"/>
      <c r="O324" s="34"/>
      <c r="P324" s="34"/>
      <c r="Q324" s="34"/>
      <c r="R324" s="34"/>
      <c r="S324" s="34"/>
      <c r="T324" s="34"/>
      <c r="U324" s="34"/>
      <c r="V324" s="34"/>
      <c r="W324" s="34"/>
      <c r="X324" s="34"/>
      <c r="Y324" s="34"/>
      <c r="Z324" s="34"/>
      <c r="AA324" s="34"/>
      <c r="AB324" s="34"/>
      <c r="AC324" s="34"/>
      <c r="AD324" s="34"/>
      <c r="AE324" s="34"/>
      <c r="AF324" s="34"/>
      <c r="AG324" s="34"/>
    </row>
    <row r="325" spans="1:33">
      <c r="A325" s="18" t="s">
        <v>21</v>
      </c>
      <c r="B325" s="19" t="s">
        <v>440</v>
      </c>
      <c r="C325" s="18" t="s">
        <v>64</v>
      </c>
      <c r="D325" s="18" t="s">
        <v>326</v>
      </c>
      <c r="E325" s="18" t="s">
        <v>327</v>
      </c>
      <c r="F325" s="53">
        <v>20.8</v>
      </c>
      <c r="G325" s="53"/>
      <c r="H325" s="18"/>
      <c r="I325" s="11" t="str">
        <f>LEFT(Tabel1[[#This Row],[Ruumi tüüp (TALO Tüüpruumide nimestik)]],2)</f>
        <v>96</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c r="A326" s="18" t="s">
        <v>21</v>
      </c>
      <c r="B326" s="19" t="s">
        <v>441</v>
      </c>
      <c r="C326" s="18" t="s">
        <v>60</v>
      </c>
      <c r="D326" s="18" t="s">
        <v>134</v>
      </c>
      <c r="E326" s="18" t="s">
        <v>92</v>
      </c>
      <c r="F326" s="53">
        <v>22.4</v>
      </c>
      <c r="G326" s="53"/>
      <c r="H326" s="18"/>
      <c r="I326" s="11" t="str">
        <f>LEFT(Tabel1[[#This Row],[Ruumi tüüp (TALO Tüüpruumide nimestik)]],2)</f>
        <v>21</v>
      </c>
      <c r="J326" s="22" t="s">
        <v>4</v>
      </c>
      <c r="K326" s="18" t="s">
        <v>10</v>
      </c>
      <c r="L326" s="11" t="str">
        <f>IFERROR(VLOOKUP(Tabel1[[#This Row],[Üürnik]],'Lepingu lisa'!$AW$3:$AX$22,2,FALSE),"")</f>
        <v>PALDISKI MNT _03</v>
      </c>
      <c r="M326" s="11" t="str">
        <f>IFERROR(VLOOKUP(Tabel1[[#This Row],[Jaotus]],Tabelid!L:M,2,FALSE),"")</f>
        <v>NONE</v>
      </c>
      <c r="N326" s="11"/>
      <c r="O326" s="34"/>
      <c r="P326" s="34"/>
      <c r="Q326" s="34"/>
      <c r="R326" s="34"/>
      <c r="S326" s="34"/>
      <c r="T326" s="34"/>
      <c r="U326" s="34"/>
      <c r="V326" s="34"/>
      <c r="W326" s="34"/>
      <c r="X326" s="34"/>
      <c r="Y326" s="34"/>
      <c r="Z326" s="34"/>
      <c r="AA326" s="34"/>
      <c r="AB326" s="34"/>
      <c r="AC326" s="34"/>
      <c r="AD326" s="34"/>
      <c r="AE326" s="34"/>
      <c r="AF326" s="34"/>
      <c r="AG326" s="34"/>
    </row>
    <row r="327" spans="1:33">
      <c r="A327" s="18" t="s">
        <v>21</v>
      </c>
      <c r="B327" s="19" t="s">
        <v>442</v>
      </c>
      <c r="C327" s="18" t="s">
        <v>60</v>
      </c>
      <c r="D327" s="18" t="s">
        <v>125</v>
      </c>
      <c r="E327" s="18" t="s">
        <v>126</v>
      </c>
      <c r="F327" s="53">
        <v>3</v>
      </c>
      <c r="G327" s="53"/>
      <c r="H327" s="18"/>
      <c r="I327" s="11" t="str">
        <f>LEFT(Tabel1[[#This Row],[Ruumi tüüp (TALO Tüüpruumide nimestik)]],2)</f>
        <v>73</v>
      </c>
      <c r="J327" s="22" t="s">
        <v>99</v>
      </c>
      <c r="K327" s="18"/>
      <c r="L327" s="11" t="str">
        <f>IFERROR(VLOOKUP(Tabel1[[#This Row],[Üürnik]],'Lepingu lisa'!$AW$3:$AX$22,2,FALSE),"")</f>
        <v/>
      </c>
      <c r="M327" s="11" t="str">
        <f>IFERROR(VLOOKUP(Tabel1[[#This Row],[Jaotus]],Tabelid!L:M,2,FALSE),"")</f>
        <v>FLOOR</v>
      </c>
      <c r="N327" s="11"/>
      <c r="O327" s="34"/>
      <c r="P327" s="34"/>
      <c r="Q327" s="34"/>
      <c r="R327" s="34"/>
      <c r="S327" s="34"/>
      <c r="T327" s="34"/>
      <c r="U327" s="34"/>
      <c r="V327" s="34"/>
      <c r="W327" s="34"/>
      <c r="X327" s="34"/>
      <c r="Y327" s="34"/>
      <c r="Z327" s="34"/>
      <c r="AA327" s="34"/>
      <c r="AB327" s="34"/>
      <c r="AC327" s="34"/>
      <c r="AD327" s="34"/>
      <c r="AE327" s="34"/>
      <c r="AF327" s="34"/>
      <c r="AG327" s="34"/>
    </row>
    <row r="328" spans="1:33">
      <c r="A328" s="18" t="s">
        <v>21</v>
      </c>
      <c r="B328" s="19" t="s">
        <v>443</v>
      </c>
      <c r="C328" s="18" t="s">
        <v>60</v>
      </c>
      <c r="D328" s="18" t="s">
        <v>98</v>
      </c>
      <c r="E328" s="18" t="s">
        <v>78</v>
      </c>
      <c r="F328" s="53">
        <v>99.9</v>
      </c>
      <c r="G328" s="53"/>
      <c r="H328" s="18"/>
      <c r="I328" s="11" t="str">
        <f>LEFT(Tabel1[[#This Row],[Ruumi tüüp (TALO Tüüpruumide nimestik)]],2)</f>
        <v>91</v>
      </c>
      <c r="J328" s="22" t="s">
        <v>99</v>
      </c>
      <c r="K328" s="18"/>
      <c r="L328" s="11" t="str">
        <f>IFERROR(VLOOKUP(Tabel1[[#This Row],[Üürnik]],'Lepingu lisa'!$AW$3:$AX$22,2,FALSE),"")</f>
        <v/>
      </c>
      <c r="M328" s="11" t="str">
        <f>IFERROR(VLOOKUP(Tabel1[[#This Row],[Jaotus]],Tabelid!L:M,2,FALSE),"")</f>
        <v>FLOOR</v>
      </c>
      <c r="N328" s="11"/>
      <c r="O328" s="34"/>
      <c r="P328" s="34"/>
      <c r="Q328" s="34"/>
      <c r="R328" s="34"/>
      <c r="S328" s="34"/>
      <c r="T328" s="34"/>
      <c r="U328" s="34"/>
      <c r="V328" s="34"/>
      <c r="W328" s="34"/>
      <c r="X328" s="34"/>
      <c r="Y328" s="34"/>
      <c r="Z328" s="34"/>
      <c r="AA328" s="34"/>
      <c r="AB328" s="34"/>
      <c r="AC328" s="34"/>
      <c r="AD328" s="34"/>
      <c r="AE328" s="34"/>
      <c r="AF328" s="34"/>
      <c r="AG328" s="34"/>
    </row>
    <row r="329" spans="1:33">
      <c r="A329" s="18" t="s">
        <v>21</v>
      </c>
      <c r="B329" s="19" t="s">
        <v>444</v>
      </c>
      <c r="C329" s="18" t="s">
        <v>60</v>
      </c>
      <c r="D329" s="18" t="s">
        <v>211</v>
      </c>
      <c r="E329" s="18" t="s">
        <v>212</v>
      </c>
      <c r="F329" s="53">
        <v>27.8</v>
      </c>
      <c r="G329" s="53"/>
      <c r="H329" s="18"/>
      <c r="I329" s="11" t="str">
        <f>LEFT(Tabel1[[#This Row],[Ruumi tüüp (TALO Tüüpruumide nimestik)]],2)</f>
        <v>48</v>
      </c>
      <c r="J329" s="22" t="s">
        <v>4</v>
      </c>
      <c r="K329" s="18" t="s">
        <v>10</v>
      </c>
      <c r="L329" s="11" t="str">
        <f>IFERROR(VLOOKUP(Tabel1[[#This Row],[Üürnik]],'Lepingu lisa'!$AW$3:$AX$22,2,FALSE),"")</f>
        <v>PALDISKI MNT _03</v>
      </c>
      <c r="M329" s="11" t="str">
        <f>IFERROR(VLOOKUP(Tabel1[[#This Row],[Jaotus]],Tabelid!L:M,2,FALSE),"")</f>
        <v>NONE</v>
      </c>
      <c r="N329" s="11"/>
      <c r="O329" s="34"/>
      <c r="P329" s="34"/>
      <c r="Q329" s="34"/>
      <c r="R329" s="34"/>
      <c r="S329" s="34"/>
      <c r="T329" s="34"/>
      <c r="U329" s="34"/>
      <c r="V329" s="34"/>
      <c r="W329" s="34"/>
      <c r="X329" s="34"/>
      <c r="Y329" s="34"/>
      <c r="Z329" s="34"/>
      <c r="AA329" s="34"/>
      <c r="AB329" s="34"/>
      <c r="AC329" s="34"/>
      <c r="AD329" s="34"/>
      <c r="AE329" s="34"/>
      <c r="AF329" s="34"/>
      <c r="AG329" s="34"/>
    </row>
    <row r="330" spans="1:33">
      <c r="A330" s="18" t="s">
        <v>21</v>
      </c>
      <c r="B330" s="19" t="s">
        <v>445</v>
      </c>
      <c r="C330" s="18" t="s">
        <v>64</v>
      </c>
      <c r="D330" s="18" t="s">
        <v>326</v>
      </c>
      <c r="E330" s="18" t="s">
        <v>327</v>
      </c>
      <c r="F330" s="53">
        <v>46.2</v>
      </c>
      <c r="G330" s="53"/>
      <c r="H330" s="18"/>
      <c r="I330" s="11" t="str">
        <f>LEFT(Tabel1[[#This Row],[Ruumi tüüp (TALO Tüüpruumide nimestik)]],2)</f>
        <v>96</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c r="A331" s="18" t="s">
        <v>21</v>
      </c>
      <c r="B331" s="19" t="s">
        <v>446</v>
      </c>
      <c r="C331" s="18" t="s">
        <v>60</v>
      </c>
      <c r="D331" s="18" t="s">
        <v>144</v>
      </c>
      <c r="E331" s="18" t="s">
        <v>145</v>
      </c>
      <c r="F331" s="53">
        <v>3.9</v>
      </c>
      <c r="G331" s="53"/>
      <c r="H331" s="18"/>
      <c r="I331" s="11" t="str">
        <f>LEFT(Tabel1[[#This Row],[Ruumi tüüp (TALO Tüüpruumide nimestik)]],2)</f>
        <v>86</v>
      </c>
      <c r="J331" s="22" t="s">
        <v>4</v>
      </c>
      <c r="K331" s="18" t="s">
        <v>10</v>
      </c>
      <c r="L331" s="11" t="str">
        <f>IFERROR(VLOOKUP(Tabel1[[#This Row],[Üürnik]],'Lepingu lisa'!$AW$3:$AX$22,2,FALSE),"")</f>
        <v>PALDISKI MNT _03</v>
      </c>
      <c r="M331" s="11" t="str">
        <f>IFERROR(VLOOKUP(Tabel1[[#This Row],[Jaotus]],Tabelid!L:M,2,FALSE),"")</f>
        <v>NONE</v>
      </c>
      <c r="N331" s="11"/>
      <c r="O331" s="34"/>
      <c r="P331" s="34"/>
      <c r="Q331" s="34"/>
      <c r="R331" s="34"/>
      <c r="S331" s="34"/>
      <c r="T331" s="34"/>
      <c r="U331" s="34"/>
      <c r="V331" s="34"/>
      <c r="W331" s="34"/>
      <c r="X331" s="34"/>
      <c r="Y331" s="34"/>
      <c r="Z331" s="34"/>
      <c r="AA331" s="34"/>
      <c r="AB331" s="34"/>
      <c r="AC331" s="34"/>
      <c r="AD331" s="34"/>
      <c r="AE331" s="34"/>
      <c r="AF331" s="34"/>
      <c r="AG331" s="34"/>
    </row>
    <row r="332" spans="1:33">
      <c r="A332" s="18" t="s">
        <v>21</v>
      </c>
      <c r="B332" s="19" t="s">
        <v>447</v>
      </c>
      <c r="C332" s="18" t="s">
        <v>60</v>
      </c>
      <c r="D332" s="18" t="s">
        <v>125</v>
      </c>
      <c r="E332" s="18" t="s">
        <v>126</v>
      </c>
      <c r="F332" s="53">
        <v>2.4</v>
      </c>
      <c r="G332" s="53"/>
      <c r="H332" s="18"/>
      <c r="I332" s="11" t="str">
        <f>LEFT(Tabel1[[#This Row],[Ruumi tüüp (TALO Tüüpruumide nimestik)]],2)</f>
        <v>73</v>
      </c>
      <c r="J332" s="22" t="s">
        <v>4</v>
      </c>
      <c r="K332" s="18" t="s">
        <v>10</v>
      </c>
      <c r="L332" s="11" t="str">
        <f>IFERROR(VLOOKUP(Tabel1[[#This Row],[Üürnik]],'Lepingu lisa'!$AW$3:$AX$22,2,FALSE),"")</f>
        <v>PALDISKI MNT _03</v>
      </c>
      <c r="M332" s="11" t="str">
        <f>IFERROR(VLOOKUP(Tabel1[[#This Row],[Jaotus]],Tabelid!L:M,2,FALSE),"")</f>
        <v>NONE</v>
      </c>
      <c r="N332" s="11"/>
      <c r="O332" s="34"/>
      <c r="P332" s="34"/>
      <c r="Q332" s="34"/>
      <c r="R332" s="34"/>
      <c r="S332" s="34"/>
      <c r="T332" s="34"/>
      <c r="U332" s="34"/>
      <c r="V332" s="34"/>
      <c r="W332" s="34"/>
      <c r="X332" s="34"/>
      <c r="Y332" s="34"/>
      <c r="Z332" s="34"/>
      <c r="AA332" s="34"/>
      <c r="AB332" s="34"/>
      <c r="AC332" s="34"/>
      <c r="AD332" s="34"/>
      <c r="AE332" s="34"/>
      <c r="AF332" s="34"/>
      <c r="AG332" s="34"/>
    </row>
    <row r="333" spans="1:33">
      <c r="A333" s="18" t="s">
        <v>21</v>
      </c>
      <c r="B333" s="19" t="s">
        <v>448</v>
      </c>
      <c r="C333" s="18" t="s">
        <v>60</v>
      </c>
      <c r="D333" s="18" t="s">
        <v>134</v>
      </c>
      <c r="E333" s="18" t="s">
        <v>92</v>
      </c>
      <c r="F333" s="53">
        <v>18.7</v>
      </c>
      <c r="G333" s="53"/>
      <c r="H333" s="18"/>
      <c r="I333" s="11" t="str">
        <f>LEFT(Tabel1[[#This Row],[Ruumi tüüp (TALO Tüüpruumide nimestik)]],2)</f>
        <v>21</v>
      </c>
      <c r="J333" s="22" t="s">
        <v>99</v>
      </c>
      <c r="K333" s="18"/>
      <c r="L333" s="11" t="str">
        <f>IFERROR(VLOOKUP(Tabel1[[#This Row],[Üürnik]],'Lepingu lisa'!$AW$3:$AX$22,2,FALSE),"")</f>
        <v/>
      </c>
      <c r="M333" s="11" t="str">
        <f>IFERROR(VLOOKUP(Tabel1[[#This Row],[Jaotus]],Tabelid!L:M,2,FALSE),"")</f>
        <v>FLOOR</v>
      </c>
      <c r="N333" s="11"/>
      <c r="O333" s="34"/>
      <c r="P333" s="34"/>
      <c r="Q333" s="34"/>
      <c r="R333" s="34"/>
      <c r="S333" s="34"/>
      <c r="T333" s="34"/>
      <c r="U333" s="34"/>
      <c r="V333" s="34"/>
      <c r="W333" s="34"/>
      <c r="X333" s="34"/>
      <c r="Y333" s="34"/>
      <c r="Z333" s="34"/>
      <c r="AA333" s="34"/>
      <c r="AB333" s="34"/>
      <c r="AC333" s="34"/>
      <c r="AD333" s="34"/>
      <c r="AE333" s="34"/>
      <c r="AF333" s="34"/>
      <c r="AG333" s="34"/>
    </row>
    <row r="334" spans="1:33">
      <c r="A334" s="18" t="s">
        <v>21</v>
      </c>
      <c r="B334" s="19" t="s">
        <v>449</v>
      </c>
      <c r="C334" s="18" t="s">
        <v>60</v>
      </c>
      <c r="D334" s="18" t="s">
        <v>98</v>
      </c>
      <c r="E334" s="18" t="s">
        <v>78</v>
      </c>
      <c r="F334" s="53">
        <v>110.3</v>
      </c>
      <c r="G334" s="53"/>
      <c r="H334" s="18"/>
      <c r="I334" s="11" t="str">
        <f>LEFT(Tabel1[[#This Row],[Ruumi tüüp (TALO Tüüpruumide nimestik)]],2)</f>
        <v>91</v>
      </c>
      <c r="J334" s="22" t="s">
        <v>99</v>
      </c>
      <c r="K334" s="18"/>
      <c r="L334" s="11" t="str">
        <f>IFERROR(VLOOKUP(Tabel1[[#This Row],[Üürnik]],'Lepingu lisa'!$AW$3:$AX$22,2,FALSE),"")</f>
        <v/>
      </c>
      <c r="M334" s="11" t="str">
        <f>IFERROR(VLOOKUP(Tabel1[[#This Row],[Jaotus]],Tabelid!L:M,2,FALSE),"")</f>
        <v>FLOOR</v>
      </c>
      <c r="N334" s="11"/>
      <c r="O334" s="34"/>
      <c r="P334" s="34"/>
      <c r="Q334" s="34"/>
      <c r="R334" s="34"/>
      <c r="S334" s="34"/>
      <c r="T334" s="34"/>
      <c r="U334" s="34"/>
      <c r="V334" s="34"/>
      <c r="W334" s="34"/>
      <c r="X334" s="34"/>
      <c r="Y334" s="34"/>
      <c r="Z334" s="34"/>
      <c r="AA334" s="34"/>
      <c r="AB334" s="34"/>
      <c r="AC334" s="34"/>
      <c r="AD334" s="34"/>
      <c r="AE334" s="34"/>
      <c r="AF334" s="34"/>
      <c r="AG334" s="34"/>
    </row>
    <row r="335" spans="1:33">
      <c r="A335" s="18" t="s">
        <v>21</v>
      </c>
      <c r="B335" s="19" t="s">
        <v>450</v>
      </c>
      <c r="C335" s="18" t="s">
        <v>60</v>
      </c>
      <c r="D335" s="18" t="s">
        <v>211</v>
      </c>
      <c r="E335" s="18" t="s">
        <v>212</v>
      </c>
      <c r="F335" s="53">
        <v>19.600000000000001</v>
      </c>
      <c r="G335" s="53"/>
      <c r="H335" s="18"/>
      <c r="I335" s="11" t="str">
        <f>LEFT(Tabel1[[#This Row],[Ruumi tüüp (TALO Tüüpruumide nimestik)]],2)</f>
        <v>48</v>
      </c>
      <c r="J335" s="22" t="s">
        <v>99</v>
      </c>
      <c r="K335" s="18"/>
      <c r="L335" s="11" t="str">
        <f>IFERROR(VLOOKUP(Tabel1[[#This Row],[Üürnik]],'Lepingu lisa'!$AW$3:$AX$22,2,FALSE),"")</f>
        <v/>
      </c>
      <c r="M335" s="11" t="str">
        <f>IFERROR(VLOOKUP(Tabel1[[#This Row],[Jaotus]],Tabelid!L:M,2,FALSE),"")</f>
        <v>FLOOR</v>
      </c>
      <c r="N335" s="11"/>
      <c r="O335" s="34"/>
      <c r="P335" s="34"/>
      <c r="Q335" s="34"/>
      <c r="R335" s="34"/>
      <c r="S335" s="34"/>
      <c r="T335" s="34"/>
      <c r="U335" s="34"/>
      <c r="V335" s="34"/>
      <c r="W335" s="34"/>
      <c r="X335" s="34"/>
      <c r="Y335" s="34"/>
      <c r="Z335" s="34"/>
      <c r="AA335" s="34"/>
      <c r="AB335" s="34"/>
      <c r="AC335" s="34"/>
      <c r="AD335" s="34"/>
      <c r="AE335" s="34"/>
      <c r="AF335" s="34"/>
      <c r="AG335" s="34"/>
    </row>
    <row r="336" spans="1:33">
      <c r="A336" s="18" t="s">
        <v>21</v>
      </c>
      <c r="B336" s="19" t="s">
        <v>451</v>
      </c>
      <c r="C336" s="18" t="s">
        <v>60</v>
      </c>
      <c r="D336" s="18" t="s">
        <v>140</v>
      </c>
      <c r="E336" s="18" t="s">
        <v>141</v>
      </c>
      <c r="F336" s="53">
        <v>9</v>
      </c>
      <c r="G336" s="53"/>
      <c r="H336" s="18"/>
      <c r="I336" s="11" t="str">
        <f>LEFT(Tabel1[[#This Row],[Ruumi tüüp (TALO Tüüpruumide nimestik)]],2)</f>
        <v>53</v>
      </c>
      <c r="J336" s="22" t="s">
        <v>4</v>
      </c>
      <c r="K336" s="18" t="s">
        <v>10</v>
      </c>
      <c r="L336" s="11" t="str">
        <f>IFERROR(VLOOKUP(Tabel1[[#This Row],[Üürnik]],'Lepingu lisa'!$AW$3:$AX$22,2,FALSE),"")</f>
        <v>PALDISKI MNT _03</v>
      </c>
      <c r="M336" s="11" t="str">
        <f>IFERROR(VLOOKUP(Tabel1[[#This Row],[Jaotus]],Tabelid!L:M,2,FALSE),"")</f>
        <v>NONE</v>
      </c>
      <c r="N336" s="11"/>
      <c r="O336" s="34"/>
      <c r="P336" s="34"/>
      <c r="Q336" s="34"/>
      <c r="R336" s="34"/>
      <c r="S336" s="34"/>
      <c r="T336" s="34"/>
      <c r="U336" s="34"/>
      <c r="V336" s="34"/>
      <c r="W336" s="34"/>
      <c r="X336" s="34"/>
      <c r="Y336" s="34"/>
      <c r="Z336" s="34"/>
      <c r="AA336" s="34"/>
      <c r="AB336" s="34"/>
      <c r="AC336" s="34"/>
      <c r="AD336" s="34"/>
      <c r="AE336" s="34"/>
      <c r="AF336" s="34"/>
      <c r="AG336" s="34"/>
    </row>
    <row r="337" spans="1:33">
      <c r="A337" s="18" t="s">
        <v>21</v>
      </c>
      <c r="B337" s="19" t="s">
        <v>452</v>
      </c>
      <c r="C337" s="18" t="s">
        <v>60</v>
      </c>
      <c r="D337" s="18" t="s">
        <v>91</v>
      </c>
      <c r="E337" s="18" t="s">
        <v>92</v>
      </c>
      <c r="F337" s="53">
        <v>16.100000000000001</v>
      </c>
      <c r="G337" s="53"/>
      <c r="H337" s="18"/>
      <c r="I337" s="11" t="str">
        <f>LEFT(Tabel1[[#This Row],[Ruumi tüüp (TALO Tüüpruumide nimestik)]],2)</f>
        <v>21</v>
      </c>
      <c r="J337" s="22" t="s">
        <v>4</v>
      </c>
      <c r="K337" s="18" t="s">
        <v>12</v>
      </c>
      <c r="L337" s="11" t="str">
        <f>IFERROR(VLOOKUP(Tabel1[[#This Row],[Üürnik]],'Lepingu lisa'!$AW$3:$AX$22,2,FALSE),"")</f>
        <v>PALDISKIMNT81_02</v>
      </c>
      <c r="M337" s="11" t="str">
        <f>IFERROR(VLOOKUP(Tabel1[[#This Row],[Jaotus]],Tabelid!L:M,2,FALSE),"")</f>
        <v>NONE</v>
      </c>
      <c r="N337" s="11"/>
      <c r="O337" s="34"/>
      <c r="P337" s="34"/>
      <c r="Q337" s="34"/>
      <c r="R337" s="34"/>
      <c r="S337" s="34"/>
      <c r="T337" s="34"/>
      <c r="U337" s="34"/>
      <c r="V337" s="34"/>
      <c r="W337" s="34"/>
      <c r="X337" s="34"/>
      <c r="Y337" s="34"/>
      <c r="Z337" s="34"/>
      <c r="AA337" s="34"/>
      <c r="AB337" s="34"/>
      <c r="AC337" s="34"/>
      <c r="AD337" s="34"/>
      <c r="AE337" s="34"/>
      <c r="AF337" s="34"/>
      <c r="AG337" s="34"/>
    </row>
    <row r="338" spans="1:33">
      <c r="A338" s="18" t="s">
        <v>21</v>
      </c>
      <c r="B338" s="19" t="s">
        <v>453</v>
      </c>
      <c r="C338" s="18" t="s">
        <v>80</v>
      </c>
      <c r="D338" s="18" t="s">
        <v>164</v>
      </c>
      <c r="E338" s="18" t="s">
        <v>82</v>
      </c>
      <c r="F338" s="53">
        <v>3.9</v>
      </c>
      <c r="G338" s="53"/>
      <c r="H338" s="18"/>
      <c r="I338" s="11" t="str">
        <f>LEFT(Tabel1[[#This Row],[Ruumi tüüp (TALO Tüüpruumide nimestik)]],2)</f>
        <v>92</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c r="A339" s="18" t="s">
        <v>21</v>
      </c>
      <c r="B339" s="19" t="s">
        <v>454</v>
      </c>
      <c r="C339" s="18" t="s">
        <v>80</v>
      </c>
      <c r="D339" s="18" t="s">
        <v>164</v>
      </c>
      <c r="E339" s="18" t="s">
        <v>82</v>
      </c>
      <c r="F339" s="53">
        <v>3.6</v>
      </c>
      <c r="G339" s="53"/>
      <c r="H339" s="18"/>
      <c r="I339" s="11" t="str">
        <f>LEFT(Tabel1[[#This Row],[Ruumi tüüp (TALO Tüüpruumide nimestik)]],2)</f>
        <v>92</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c r="A340" s="18" t="s">
        <v>21</v>
      </c>
      <c r="B340" s="19" t="s">
        <v>455</v>
      </c>
      <c r="C340" s="18" t="s">
        <v>80</v>
      </c>
      <c r="D340" s="18" t="s">
        <v>117</v>
      </c>
      <c r="E340" s="18" t="s">
        <v>82</v>
      </c>
      <c r="F340" s="53">
        <v>5.3</v>
      </c>
      <c r="G340" s="53"/>
      <c r="H340" s="18"/>
      <c r="I340" s="11" t="str">
        <f>LEFT(Tabel1[[#This Row],[Ruumi tüüp (TALO Tüüpruumide nimestik)]],2)</f>
        <v>92</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c r="A341" s="18" t="s">
        <v>21</v>
      </c>
      <c r="B341" s="19" t="s">
        <v>456</v>
      </c>
      <c r="C341" s="18" t="s">
        <v>80</v>
      </c>
      <c r="D341" s="18" t="s">
        <v>117</v>
      </c>
      <c r="E341" s="18" t="s">
        <v>82</v>
      </c>
      <c r="F341" s="53">
        <v>3.2</v>
      </c>
      <c r="G341" s="53"/>
      <c r="H341" s="18"/>
      <c r="I341" s="11" t="str">
        <f>LEFT(Tabel1[[#This Row],[Ruumi tüüp (TALO Tüüpruumide nimestik)]],2)</f>
        <v>92</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c r="A342" s="18" t="s">
        <v>21</v>
      </c>
      <c r="B342" s="19" t="s">
        <v>457</v>
      </c>
      <c r="C342" s="18" t="s">
        <v>80</v>
      </c>
      <c r="D342" s="18" t="s">
        <v>117</v>
      </c>
      <c r="E342" s="18" t="s">
        <v>82</v>
      </c>
      <c r="F342" s="53">
        <v>3</v>
      </c>
      <c r="G342" s="53"/>
      <c r="H342" s="18"/>
      <c r="I342" s="11" t="str">
        <f>LEFT(Tabel1[[#This Row],[Ruumi tüüp (TALO Tüüpruumide nimestik)]],2)</f>
        <v>92</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c r="A343" s="18" t="s">
        <v>21</v>
      </c>
      <c r="B343" s="19" t="s">
        <v>458</v>
      </c>
      <c r="C343" s="18" t="s">
        <v>80</v>
      </c>
      <c r="D343" s="18" t="s">
        <v>117</v>
      </c>
      <c r="E343" s="18" t="s">
        <v>82</v>
      </c>
      <c r="F343" s="53">
        <v>1</v>
      </c>
      <c r="G343" s="53"/>
      <c r="H343" s="18"/>
      <c r="I343" s="11" t="str">
        <f>LEFT(Tabel1[[#This Row],[Ruumi tüüp (TALO Tüüpruumide nimestik)]],2)</f>
        <v>92</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c r="A344" s="18" t="s">
        <v>21</v>
      </c>
      <c r="B344" s="19" t="s">
        <v>459</v>
      </c>
      <c r="C344" s="18" t="s">
        <v>60</v>
      </c>
      <c r="D344" s="18" t="s">
        <v>91</v>
      </c>
      <c r="E344" s="18" t="s">
        <v>92</v>
      </c>
      <c r="F344" s="53">
        <v>10.6</v>
      </c>
      <c r="G344" s="53"/>
      <c r="H344" s="18"/>
      <c r="I344" s="11" t="str">
        <f>LEFT(Tabel1[[#This Row],[Ruumi tüüp (TALO Tüüpruumide nimestik)]],2)</f>
        <v>21</v>
      </c>
      <c r="J344" s="22" t="s">
        <v>4</v>
      </c>
      <c r="K344" s="18" t="s">
        <v>10</v>
      </c>
      <c r="L344" s="11" t="str">
        <f>IFERROR(VLOOKUP(Tabel1[[#This Row],[Üürnik]],'Lepingu lisa'!$AW$3:$AX$22,2,FALSE),"")</f>
        <v>PALDISKI MNT _03</v>
      </c>
      <c r="M344" s="11" t="str">
        <f>IFERROR(VLOOKUP(Tabel1[[#This Row],[Jaotus]],Tabelid!L:M,2,FALSE),"")</f>
        <v>NONE</v>
      </c>
      <c r="N344" s="11"/>
      <c r="O344" s="34"/>
      <c r="P344" s="34"/>
      <c r="Q344" s="34"/>
      <c r="R344" s="34"/>
      <c r="S344" s="34"/>
      <c r="T344" s="34"/>
      <c r="U344" s="34"/>
      <c r="V344" s="34"/>
      <c r="W344" s="34"/>
      <c r="X344" s="34"/>
      <c r="Y344" s="34"/>
      <c r="Z344" s="34"/>
      <c r="AA344" s="34"/>
      <c r="AB344" s="34"/>
      <c r="AC344" s="34"/>
      <c r="AD344" s="34"/>
      <c r="AE344" s="34"/>
      <c r="AF344" s="34"/>
      <c r="AG344" s="34"/>
    </row>
    <row r="345" spans="1:33">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24" priority="6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3"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2" id="{E387A0F7-7FD6-4006-B682-D7DE4C65996F}">
            <xm:f>OR(AND($J4=Tabelid!$L$1,$K4=""),AND($J4&lt;&gt;Tabelid!$L$1,$K4&lt;&gt;""))</xm:f>
            <x14:dxf>
              <fill>
                <patternFill>
                  <bgColor rgb="FFFF0000"/>
                </patternFill>
              </fill>
            </x14:dxf>
          </x14:cfRule>
          <x14:cfRule type="expression" priority="4"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5" id="{A0716F3A-E2F5-4B35-9B95-355701E82439}">
            <xm:f>AND(NOT(OR(AND($J4=Tabelid!$L$6,NOT(O$3="")),AND($J4=Tabelid!$L$5,NOT(O$3=""),COUNTIFS($K:$K,O$3)&gt;0),AND($J4=Tabelid!$L$4,NOT(O$3=""),COUNTIFS($K$4:$K$1002,O$3,$A$4:$A$1002,$A4)&gt;0))),O4&lt;&gt;"")</xm:f>
            <x14:dxf>
              <fill>
                <patternFill>
                  <bgColor rgb="FFFF0000"/>
                </patternFill>
              </fill>
            </x14:dxf>
          </x14:cfRule>
          <x14:cfRule type="expression" priority="5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cols>
    <col min="1" max="1" width="42.7109375" style="1" customWidth="1"/>
    <col min="2" max="2" width="62.85546875" style="1" customWidth="1"/>
    <col min="3" max="3" width="34.5703125" bestFit="1" customWidth="1"/>
    <col min="4" max="4" width="74.5703125" bestFit="1" customWidth="1"/>
  </cols>
  <sheetData>
    <row r="1" spans="1:4">
      <c r="A1" s="43" t="s">
        <v>51</v>
      </c>
      <c r="B1" s="44" t="s">
        <v>460</v>
      </c>
      <c r="C1" s="44" t="s">
        <v>461</v>
      </c>
      <c r="D1" s="44" t="s">
        <v>462</v>
      </c>
    </row>
    <row r="2" spans="1:4">
      <c r="A2" s="45" t="s">
        <v>463</v>
      </c>
      <c r="B2" s="45" t="s">
        <v>75</v>
      </c>
      <c r="C2" s="45" t="s">
        <v>73</v>
      </c>
      <c r="D2" s="45" t="str">
        <f>C2&amp;A2&amp;B2</f>
        <v>KORRUSE AVATUD NETOPINDRõdu98 Välisruumid</v>
      </c>
    </row>
    <row r="3" spans="1:4">
      <c r="A3" s="45" t="s">
        <v>400</v>
      </c>
      <c r="B3" s="45" t="s">
        <v>75</v>
      </c>
      <c r="C3" s="45" t="s">
        <v>73</v>
      </c>
      <c r="D3" s="45" t="str">
        <f t="shared" ref="D3:D66" si="0">C3&amp;A3&amp;B3</f>
        <v>KORRUSE AVATUD NETOPINDTerrass98 Välisruumid</v>
      </c>
    </row>
    <row r="4" spans="1:4">
      <c r="A4" s="45" t="s">
        <v>74</v>
      </c>
      <c r="B4" s="45" t="s">
        <v>75</v>
      </c>
      <c r="C4" s="45" t="s">
        <v>73</v>
      </c>
      <c r="D4" s="45" t="str">
        <f t="shared" si="0"/>
        <v>KORRUSE AVATUD NETOPINDVarjualune98 Välisruumid</v>
      </c>
    </row>
    <row r="5" spans="1:4">
      <c r="A5" s="45" t="s">
        <v>464</v>
      </c>
      <c r="B5" s="45" t="s">
        <v>109</v>
      </c>
      <c r="C5" s="45" t="s">
        <v>64</v>
      </c>
      <c r="D5" s="45" t="str">
        <f t="shared" si="0"/>
        <v>TEHNOPINDAlajaam/Trafo/Jaotla97 Elektrotehnilised ruumid</v>
      </c>
    </row>
    <row r="6" spans="1:4">
      <c r="A6" s="45" t="s">
        <v>465</v>
      </c>
      <c r="B6" s="45" t="s">
        <v>66</v>
      </c>
      <c r="C6" s="45" t="s">
        <v>64</v>
      </c>
      <c r="D6" s="45" t="str">
        <f t="shared" si="0"/>
        <v>TEHNOPINDBasseini tehniline ruum94 Kütte- ja veehooldusruumid</v>
      </c>
    </row>
    <row r="7" spans="1:4">
      <c r="A7" s="45" t="s">
        <v>466</v>
      </c>
      <c r="B7" s="45" t="s">
        <v>66</v>
      </c>
      <c r="C7" s="45" t="s">
        <v>64</v>
      </c>
      <c r="D7" s="45" t="str">
        <f t="shared" si="0"/>
        <v>TEHNOPINDBoileriruum94 Kütte- ja veehooldusruumid</v>
      </c>
    </row>
    <row r="8" spans="1:4">
      <c r="A8" s="45" t="s">
        <v>108</v>
      </c>
      <c r="B8" s="45" t="s">
        <v>109</v>
      </c>
      <c r="C8" s="45" t="s">
        <v>64</v>
      </c>
      <c r="D8" s="45" t="str">
        <f t="shared" si="0"/>
        <v>TEHNOPINDElektrikilp97 Elektrotehnilised ruumid</v>
      </c>
    </row>
    <row r="9" spans="1:4">
      <c r="A9" s="45" t="s">
        <v>467</v>
      </c>
      <c r="B9" s="45" t="s">
        <v>66</v>
      </c>
      <c r="C9" s="45" t="s">
        <v>64</v>
      </c>
      <c r="D9" s="45" t="str">
        <f t="shared" si="0"/>
        <v>TEHNOPINDGaasiruum94 Kütte- ja veehooldusruumid</v>
      </c>
    </row>
    <row r="10" spans="1:4">
      <c r="A10" s="45" t="s">
        <v>468</v>
      </c>
      <c r="B10" s="45" t="s">
        <v>109</v>
      </c>
      <c r="C10" s="45" t="s">
        <v>64</v>
      </c>
      <c r="D10" s="45" t="str">
        <f t="shared" si="0"/>
        <v>TEHNOPINDGeneraatoriruum97 Elektrotehnilised ruumid</v>
      </c>
    </row>
    <row r="11" spans="1:4">
      <c r="A11" s="45" t="s">
        <v>68</v>
      </c>
      <c r="B11" s="45" t="s">
        <v>69</v>
      </c>
      <c r="C11" s="45" t="s">
        <v>64</v>
      </c>
      <c r="D11" s="45" t="str">
        <f t="shared" si="0"/>
        <v>TEHNOPINDHoolderuum99 Liigitamata liiklus- ja tehnoruumid</v>
      </c>
    </row>
    <row r="12" spans="1:4">
      <c r="A12" s="45" t="s">
        <v>161</v>
      </c>
      <c r="B12" s="45" t="s">
        <v>66</v>
      </c>
      <c r="C12" s="45" t="s">
        <v>64</v>
      </c>
      <c r="D12" s="45" t="str">
        <f t="shared" si="0"/>
        <v>TEHNOPINDJahutusruum94 Kütte- ja veehooldusruumid</v>
      </c>
    </row>
    <row r="13" spans="1:4">
      <c r="A13" s="45" t="s">
        <v>469</v>
      </c>
      <c r="B13" s="45" t="s">
        <v>66</v>
      </c>
      <c r="C13" s="45" t="s">
        <v>64</v>
      </c>
      <c r="D13" s="45" t="str">
        <f t="shared" si="0"/>
        <v>TEHNOPINDKatlaruum94 Kütte- ja veehooldusruumid</v>
      </c>
    </row>
    <row r="14" spans="1:4">
      <c r="A14" s="45" t="s">
        <v>470</v>
      </c>
      <c r="B14" s="45" t="s">
        <v>69</v>
      </c>
      <c r="C14" s="45" t="s">
        <v>64</v>
      </c>
      <c r="D14" s="45" t="str">
        <f t="shared" si="0"/>
        <v>TEHNOPINDKütusehoidla99 Liigitamata liiklus- ja tehnoruumid</v>
      </c>
    </row>
    <row r="15" spans="1:4">
      <c r="A15" s="45" t="s">
        <v>471</v>
      </c>
      <c r="B15" s="45" t="s">
        <v>109</v>
      </c>
      <c r="C15" s="45" t="s">
        <v>64</v>
      </c>
      <c r="D15" s="45" t="str">
        <f t="shared" si="0"/>
        <v>TEHNOPINDLifti masinaruum97 Elektrotehnilised ruumid</v>
      </c>
    </row>
    <row r="16" spans="1:4">
      <c r="A16" s="45" t="s">
        <v>471</v>
      </c>
      <c r="B16" s="45" t="s">
        <v>69</v>
      </c>
      <c r="C16" s="45" t="s">
        <v>64</v>
      </c>
      <c r="D16" s="45" t="str">
        <f t="shared" si="0"/>
        <v>TEHNOPINDLifti masinaruum99 Liigitamata liiklus- ja tehnoruumid</v>
      </c>
    </row>
    <row r="17" spans="1:4">
      <c r="A17" s="45" t="s">
        <v>472</v>
      </c>
      <c r="B17" s="45" t="s">
        <v>109</v>
      </c>
      <c r="C17" s="45" t="s">
        <v>64</v>
      </c>
      <c r="D17" s="45" t="str">
        <f t="shared" si="0"/>
        <v>TEHNOPINDPumpla97 Elektrotehnilised ruumid</v>
      </c>
    </row>
    <row r="18" spans="1:4">
      <c r="A18" s="45" t="s">
        <v>472</v>
      </c>
      <c r="B18" s="45" t="s">
        <v>69</v>
      </c>
      <c r="C18" s="45" t="s">
        <v>64</v>
      </c>
      <c r="D18" s="45" t="str">
        <f t="shared" si="0"/>
        <v>TEHNOPINDPumpla99 Liigitamata liiklus- ja tehnoruumid</v>
      </c>
    </row>
    <row r="19" spans="1:4">
      <c r="A19" s="45" t="s">
        <v>473</v>
      </c>
      <c r="B19" s="45" t="s">
        <v>66</v>
      </c>
      <c r="C19" s="45" t="s">
        <v>64</v>
      </c>
      <c r="D19" s="45" t="str">
        <f t="shared" si="0"/>
        <v>TEHNOPINDSamarõhukamber94 Kütte- ja veehooldusruumid</v>
      </c>
    </row>
    <row r="20" spans="1:4">
      <c r="A20" s="45" t="s">
        <v>473</v>
      </c>
      <c r="B20" s="45" t="s">
        <v>69</v>
      </c>
      <c r="C20" s="45" t="s">
        <v>64</v>
      </c>
      <c r="D20" s="45" t="str">
        <f t="shared" si="0"/>
        <v>TEHNOPINDSamarõhukamber99 Liigitamata liiklus- ja tehnoruumid</v>
      </c>
    </row>
    <row r="21" spans="1:4">
      <c r="A21" s="45" t="s">
        <v>474</v>
      </c>
      <c r="B21" s="45" t="s">
        <v>109</v>
      </c>
      <c r="C21" s="45" t="s">
        <v>64</v>
      </c>
      <c r="D21" s="45" t="str">
        <f t="shared" si="0"/>
        <v>TEHNOPINDSideruum/Nõrkvool97 Elektrotehnilised ruumid</v>
      </c>
    </row>
    <row r="22" spans="1:4">
      <c r="A22" s="45" t="s">
        <v>474</v>
      </c>
      <c r="B22" s="45" t="s">
        <v>69</v>
      </c>
      <c r="C22" s="45" t="s">
        <v>64</v>
      </c>
      <c r="D22" s="45" t="str">
        <f t="shared" si="0"/>
        <v>TEHNOPINDSideruum/Nõrkvool99 Liigitamata liiklus- ja tehnoruumid</v>
      </c>
    </row>
    <row r="23" spans="1:4">
      <c r="A23" s="45" t="s">
        <v>65</v>
      </c>
      <c r="B23" s="45" t="s">
        <v>66</v>
      </c>
      <c r="C23" s="45" t="s">
        <v>64</v>
      </c>
      <c r="D23" s="45" t="str">
        <f t="shared" si="0"/>
        <v>TEHNOPINDSoojasõlm94 Kütte- ja veehooldusruumid</v>
      </c>
    </row>
    <row r="24" spans="1:4">
      <c r="A24" s="45" t="s">
        <v>475</v>
      </c>
      <c r="B24" s="45" t="s">
        <v>66</v>
      </c>
      <c r="C24" s="45" t="s">
        <v>64</v>
      </c>
      <c r="D24" s="45" t="str">
        <f t="shared" si="0"/>
        <v>TEHNOPINDSprinkler/Tuletõrje pump94 Kütte- ja veehooldusruumid</v>
      </c>
    </row>
    <row r="25" spans="1:4">
      <c r="A25" s="45" t="s">
        <v>475</v>
      </c>
      <c r="B25" s="45" t="s">
        <v>69</v>
      </c>
      <c r="C25" s="45" t="s">
        <v>64</v>
      </c>
      <c r="D25" s="45" t="str">
        <f t="shared" si="0"/>
        <v>TEHNOPINDSprinkler/Tuletõrje pump99 Liigitamata liiklus- ja tehnoruumid</v>
      </c>
    </row>
    <row r="26" spans="1:4">
      <c r="A26" s="45" t="s">
        <v>476</v>
      </c>
      <c r="B26" s="45" t="s">
        <v>109</v>
      </c>
      <c r="C26" s="45" t="s">
        <v>64</v>
      </c>
      <c r="D26" s="45" t="str">
        <f t="shared" si="0"/>
        <v>TEHNOPINDUPS-ruum97 Elektrotehnilised ruumid</v>
      </c>
    </row>
    <row r="27" spans="1:4">
      <c r="A27" s="45" t="s">
        <v>476</v>
      </c>
      <c r="B27" s="45" t="s">
        <v>69</v>
      </c>
      <c r="C27" s="45" t="s">
        <v>64</v>
      </c>
      <c r="D27" s="45" t="str">
        <f t="shared" si="0"/>
        <v>TEHNOPINDUPS-ruum99 Liigitamata liiklus- ja tehnoruumid</v>
      </c>
    </row>
    <row r="28" spans="1:4">
      <c r="A28" s="45" t="s">
        <v>477</v>
      </c>
      <c r="B28" s="45" t="s">
        <v>66</v>
      </c>
      <c r="C28" s="45" t="s">
        <v>64</v>
      </c>
      <c r="D28" s="45" t="str">
        <f t="shared" si="0"/>
        <v>TEHNOPINDVeemõõdusõlm94 Kütte- ja veehooldusruumid</v>
      </c>
    </row>
    <row r="29" spans="1:4">
      <c r="A29" s="45" t="s">
        <v>326</v>
      </c>
      <c r="B29" s="45" t="s">
        <v>327</v>
      </c>
      <c r="C29" s="45" t="s">
        <v>64</v>
      </c>
      <c r="D29" s="45" t="str">
        <f t="shared" si="0"/>
        <v>TEHNOPINDVent ruum96 Ventilatsiooniruumid</v>
      </c>
    </row>
    <row r="30" spans="1:4">
      <c r="A30" s="45" t="s">
        <v>478</v>
      </c>
      <c r="B30" s="45" t="s">
        <v>327</v>
      </c>
      <c r="C30" s="45" t="s">
        <v>64</v>
      </c>
      <c r="D30" s="45" t="str">
        <f t="shared" si="0"/>
        <v>TEHNOPINDÕhuvõtukamber96 Ventilatsiooniruumid</v>
      </c>
    </row>
    <row r="31" spans="1:4">
      <c r="A31" s="45" t="s">
        <v>164</v>
      </c>
      <c r="B31" s="45" t="s">
        <v>82</v>
      </c>
      <c r="C31" s="45" t="s">
        <v>80</v>
      </c>
      <c r="D31" s="45" t="str">
        <f t="shared" si="0"/>
        <v>VERTIKAALSETE ÜHENDUSTEEDE PINDLift92 Vertikaalliiklusruumid</v>
      </c>
    </row>
    <row r="32" spans="1:4">
      <c r="A32" s="45" t="s">
        <v>117</v>
      </c>
      <c r="B32" s="45" t="s">
        <v>82</v>
      </c>
      <c r="C32" s="45" t="s">
        <v>80</v>
      </c>
      <c r="D32" s="45" t="str">
        <f t="shared" si="0"/>
        <v>VERTIKAALSETE ÜHENDUSTEEDE PINDŠaht92 Vertikaalliiklusruumid</v>
      </c>
    </row>
    <row r="33" spans="1:4">
      <c r="A33" s="45" t="s">
        <v>81</v>
      </c>
      <c r="B33" s="45" t="s">
        <v>82</v>
      </c>
      <c r="C33" s="45" t="s">
        <v>80</v>
      </c>
      <c r="D33" s="45" t="str">
        <f t="shared" si="0"/>
        <v>VERTIKAALSETE ÜHENDUSTEEDE PINDTrepp/Trepikoda92 Vertikaalliiklusruumid</v>
      </c>
    </row>
    <row r="34" spans="1:4">
      <c r="A34" s="45" t="s">
        <v>77</v>
      </c>
      <c r="B34" s="45" t="s">
        <v>78</v>
      </c>
      <c r="C34" s="45" t="s">
        <v>60</v>
      </c>
      <c r="D34" s="45" t="str">
        <f t="shared" si="0"/>
        <v>ÜÜRITAV PINDAatrium/Fuajee91 Horisontaalliiklusruumid</v>
      </c>
    </row>
    <row r="35" spans="1:4">
      <c r="A35" s="45" t="s">
        <v>387</v>
      </c>
      <c r="B35" s="45" t="s">
        <v>323</v>
      </c>
      <c r="C35" s="45" t="s">
        <v>60</v>
      </c>
      <c r="D35" s="45" t="str">
        <f t="shared" si="0"/>
        <v>ÜÜRITAV PINDAbiruum23 Äriruumide abiruumid</v>
      </c>
    </row>
    <row r="36" spans="1:4">
      <c r="A36" s="45" t="s">
        <v>140</v>
      </c>
      <c r="B36" s="45" t="s">
        <v>141</v>
      </c>
      <c r="C36" s="45" t="s">
        <v>60</v>
      </c>
      <c r="D36" s="45" t="str">
        <f t="shared" si="0"/>
        <v>ÜÜRITAV PINDArhiiv53 Arhiivid</v>
      </c>
    </row>
    <row r="37" spans="1:4">
      <c r="A37" s="45" t="s">
        <v>479</v>
      </c>
      <c r="B37" s="45" t="s">
        <v>480</v>
      </c>
      <c r="C37" s="45" t="s">
        <v>60</v>
      </c>
      <c r="D37" s="45" t="str">
        <f t="shared" si="0"/>
        <v>ÜÜRITAV PINDAuditoorium34 Auditooriumid</v>
      </c>
    </row>
    <row r="38" spans="1:4">
      <c r="A38" s="45" t="s">
        <v>481</v>
      </c>
      <c r="B38" s="45" t="s">
        <v>482</v>
      </c>
      <c r="C38" s="45" t="s">
        <v>60</v>
      </c>
      <c r="D38" s="45" t="str">
        <f t="shared" si="0"/>
        <v>ÜÜRITAV PINDAutopesula85 Pesumaja</v>
      </c>
    </row>
    <row r="39" spans="1:4">
      <c r="A39" s="45" t="s">
        <v>483</v>
      </c>
      <c r="B39" s="45" t="s">
        <v>231</v>
      </c>
      <c r="C39" s="45" t="s">
        <v>60</v>
      </c>
      <c r="D39" s="45" t="str">
        <f t="shared" si="0"/>
        <v>ÜÜRITAV PINDDesokamber49 Ruumigrupi liigitamata eriruumid</v>
      </c>
    </row>
    <row r="40" spans="1:4">
      <c r="A40" s="45" t="s">
        <v>484</v>
      </c>
      <c r="B40" s="45" t="s">
        <v>141</v>
      </c>
      <c r="C40" s="45" t="s">
        <v>60</v>
      </c>
      <c r="D40" s="45" t="str">
        <f t="shared" si="0"/>
        <v>ÜÜRITAV PINDDokumendihoidla53 Arhiivid</v>
      </c>
    </row>
    <row r="41" spans="1:4">
      <c r="A41" s="45" t="s">
        <v>484</v>
      </c>
      <c r="B41" s="45" t="s">
        <v>96</v>
      </c>
      <c r="C41" s="45" t="s">
        <v>60</v>
      </c>
      <c r="D41" s="45" t="str">
        <f t="shared" si="0"/>
        <v>ÜÜRITAV PINDDokumendihoidla59 Liigitamata hoiuruumid</v>
      </c>
    </row>
    <row r="42" spans="1:4">
      <c r="A42" s="45" t="s">
        <v>121</v>
      </c>
      <c r="B42" s="45" t="s">
        <v>78</v>
      </c>
      <c r="C42" s="45" t="s">
        <v>60</v>
      </c>
      <c r="D42" s="45" t="str">
        <f t="shared" si="0"/>
        <v>ÜÜRITAV PINDEesruum91 Horisontaalliiklusruumid</v>
      </c>
    </row>
    <row r="43" spans="1:4">
      <c r="A43" s="45" t="s">
        <v>485</v>
      </c>
      <c r="B43" s="45" t="s">
        <v>486</v>
      </c>
      <c r="C43" s="45" t="s">
        <v>60</v>
      </c>
      <c r="D43" s="45" t="str">
        <f t="shared" si="0"/>
        <v>ÜÜRITAV PINDEluruum11 Korterid tubade arvu järgi</v>
      </c>
    </row>
    <row r="44" spans="1:4">
      <c r="A44" s="45" t="s">
        <v>485</v>
      </c>
      <c r="B44" s="45" t="s">
        <v>487</v>
      </c>
      <c r="C44" s="45" t="s">
        <v>60</v>
      </c>
      <c r="D44" s="45" t="str">
        <f t="shared" si="0"/>
        <v>ÜÜRITAV PINDEluruum12 Eluruumid eraldi</v>
      </c>
    </row>
    <row r="45" spans="1:4">
      <c r="A45" s="45" t="s">
        <v>485</v>
      </c>
      <c r="B45" s="45" t="s">
        <v>488</v>
      </c>
      <c r="C45" s="45" t="s">
        <v>60</v>
      </c>
      <c r="D45" s="45" t="str">
        <f t="shared" si="0"/>
        <v>ÜÜRITAV PINDEluruum13 Majutusruumid</v>
      </c>
    </row>
    <row r="46" spans="1:4">
      <c r="A46" s="45" t="s">
        <v>485</v>
      </c>
      <c r="B46" s="45" t="s">
        <v>489</v>
      </c>
      <c r="C46" s="45" t="s">
        <v>60</v>
      </c>
      <c r="D46" s="45" t="str">
        <f t="shared" si="0"/>
        <v>ÜÜRITAV PINDEluruum15 Ühiselamutoad</v>
      </c>
    </row>
    <row r="47" spans="1:4">
      <c r="A47" s="45" t="s">
        <v>485</v>
      </c>
      <c r="B47" s="45" t="s">
        <v>490</v>
      </c>
      <c r="C47" s="45" t="s">
        <v>60</v>
      </c>
      <c r="D47" s="45" t="str">
        <f t="shared" si="0"/>
        <v>ÜÜRITAV PINDEluruum16 Hotellitoad</v>
      </c>
    </row>
    <row r="48" spans="1:4">
      <c r="A48" s="45" t="s">
        <v>485</v>
      </c>
      <c r="B48" s="45" t="s">
        <v>491</v>
      </c>
      <c r="C48" s="45" t="s">
        <v>60</v>
      </c>
      <c r="D48" s="45" t="str">
        <f t="shared" si="0"/>
        <v>ÜÜRITAV PINDEluruum17 Kasarmutoad</v>
      </c>
    </row>
    <row r="49" spans="1:4">
      <c r="A49" s="45" t="s">
        <v>485</v>
      </c>
      <c r="B49" s="45" t="s">
        <v>492</v>
      </c>
      <c r="C49" s="45" t="s">
        <v>60</v>
      </c>
      <c r="D49" s="45" t="str">
        <f t="shared" si="0"/>
        <v>ÜÜRITAV PINDEluruum18 Magamissaalid</v>
      </c>
    </row>
    <row r="50" spans="1:4">
      <c r="A50" s="45" t="s">
        <v>485</v>
      </c>
      <c r="B50" s="45" t="s">
        <v>493</v>
      </c>
      <c r="C50" s="45" t="s">
        <v>60</v>
      </c>
      <c r="D50" s="45" t="str">
        <f t="shared" si="0"/>
        <v>ÜÜRITAV PINDEluruum19 Liigitamata eluruumid</v>
      </c>
    </row>
    <row r="51" spans="1:4">
      <c r="A51" s="45" t="s">
        <v>230</v>
      </c>
      <c r="B51" s="45" t="s">
        <v>231</v>
      </c>
      <c r="C51" s="45" t="s">
        <v>60</v>
      </c>
      <c r="D51" s="45" t="str">
        <f t="shared" si="0"/>
        <v>ÜÜRITAV PINDEriotstarbeline ruum49 Ruumigrupi liigitamata eriruumid</v>
      </c>
    </row>
    <row r="52" spans="1:4">
      <c r="A52" s="45" t="s">
        <v>61</v>
      </c>
      <c r="B52" s="45" t="s">
        <v>62</v>
      </c>
      <c r="C52" s="45" t="s">
        <v>60</v>
      </c>
      <c r="D52" s="45" t="str">
        <f t="shared" si="0"/>
        <v>ÜÜRITAV PINDGaraaž55 Garaažid</v>
      </c>
    </row>
    <row r="53" spans="1:4">
      <c r="A53" s="45" t="s">
        <v>494</v>
      </c>
      <c r="B53" s="45" t="s">
        <v>495</v>
      </c>
      <c r="C53" s="45" t="s">
        <v>60</v>
      </c>
      <c r="D53" s="45" t="str">
        <f t="shared" si="0"/>
        <v>ÜÜRITAV PINDGarderoob51 Garderoobiruumid</v>
      </c>
    </row>
    <row r="54" spans="1:4">
      <c r="A54" s="45" t="s">
        <v>95</v>
      </c>
      <c r="B54" s="45" t="s">
        <v>496</v>
      </c>
      <c r="C54" s="45" t="s">
        <v>60</v>
      </c>
      <c r="D54" s="45" t="str">
        <f t="shared" si="0"/>
        <v>ÜÜRITAV PINDHoiuruum/Ladu52 Laod</v>
      </c>
    </row>
    <row r="55" spans="1:4">
      <c r="A55" s="45" t="s">
        <v>95</v>
      </c>
      <c r="B55" s="45" t="s">
        <v>96</v>
      </c>
      <c r="C55" s="45" t="s">
        <v>60</v>
      </c>
      <c r="D55" s="45" t="str">
        <f t="shared" si="0"/>
        <v>ÜÜRITAV PINDHoiuruum/Ladu59 Liigitamata hoiuruumid</v>
      </c>
    </row>
    <row r="56" spans="1:4">
      <c r="A56" s="45" t="s">
        <v>497</v>
      </c>
      <c r="B56" s="45" t="s">
        <v>96</v>
      </c>
      <c r="C56" s="45" t="s">
        <v>60</v>
      </c>
      <c r="D56" s="45" t="str">
        <f t="shared" si="0"/>
        <v>ÜÜRITAV PINDJalgrataste hoidla59 Liigitamata hoiuruumid</v>
      </c>
    </row>
    <row r="57" spans="1:4">
      <c r="A57" s="45" t="s">
        <v>498</v>
      </c>
      <c r="B57" s="45" t="s">
        <v>499</v>
      </c>
      <c r="C57" s="45" t="s">
        <v>60</v>
      </c>
      <c r="D57" s="45" t="str">
        <f t="shared" si="0"/>
        <v>ÜÜRITAV PINDJäätmed87 Jäätmehooldusruumid</v>
      </c>
    </row>
    <row r="58" spans="1:4">
      <c r="A58" s="46" t="s">
        <v>500</v>
      </c>
      <c r="B58" s="45" t="s">
        <v>231</v>
      </c>
      <c r="C58" s="45" t="s">
        <v>60</v>
      </c>
      <c r="D58" s="45" t="str">
        <f t="shared" si="0"/>
        <v>ÜÜRITAV PINDKaaluruum49 Ruumigrupi liigitamata eriruumid</v>
      </c>
    </row>
    <row r="59" spans="1:4">
      <c r="A59" s="45" t="s">
        <v>91</v>
      </c>
      <c r="B59" s="45" t="s">
        <v>92</v>
      </c>
      <c r="C59" s="45" t="s">
        <v>60</v>
      </c>
      <c r="D59" s="45" t="str">
        <f t="shared" si="0"/>
        <v>ÜÜRITAV PINDKabinet/Büroo21 Bürooruumid</v>
      </c>
    </row>
    <row r="60" spans="1:4">
      <c r="A60" s="45" t="s">
        <v>91</v>
      </c>
      <c r="B60" s="45" t="s">
        <v>150</v>
      </c>
      <c r="C60" s="45" t="s">
        <v>60</v>
      </c>
      <c r="D60" s="45" t="str">
        <f t="shared" si="0"/>
        <v>ÜÜRITAV PINDKabinet/Büroo22 Äriruumid</v>
      </c>
    </row>
    <row r="61" spans="1:4">
      <c r="A61" s="45" t="s">
        <v>501</v>
      </c>
      <c r="B61" s="45" t="s">
        <v>96</v>
      </c>
      <c r="C61" s="45" t="s">
        <v>60</v>
      </c>
      <c r="D61" s="45" t="str">
        <f t="shared" si="0"/>
        <v>ÜÜRITAV PINDKelder59 Liigitamata hoiuruumid</v>
      </c>
    </row>
    <row r="62" spans="1:4">
      <c r="A62" s="45" t="s">
        <v>501</v>
      </c>
      <c r="B62" s="45" t="s">
        <v>502</v>
      </c>
      <c r="C62" s="45" t="s">
        <v>60</v>
      </c>
      <c r="D62" s="45" t="str">
        <f t="shared" si="0"/>
        <v>ÜÜRITAV PINDKelder82 Kinnistu juurde kuuluvad laod</v>
      </c>
    </row>
    <row r="63" spans="1:4">
      <c r="A63" s="45" t="s">
        <v>501</v>
      </c>
      <c r="B63" s="45" t="s">
        <v>503</v>
      </c>
      <c r="C63" s="45" t="s">
        <v>60</v>
      </c>
      <c r="D63" s="45" t="str">
        <f t="shared" si="0"/>
        <v>ÜÜRITAV PINDKelder88 Kinnistu eriruumid</v>
      </c>
    </row>
    <row r="64" spans="1:4">
      <c r="A64" s="45" t="s">
        <v>504</v>
      </c>
      <c r="B64" s="45" t="s">
        <v>96</v>
      </c>
      <c r="C64" s="45" t="s">
        <v>60</v>
      </c>
      <c r="D64" s="45" t="str">
        <f t="shared" si="0"/>
        <v>ÜÜRITAV PINDKemikaalid59 Liigitamata hoiuruumid</v>
      </c>
    </row>
    <row r="65" spans="1:4">
      <c r="A65" s="45" t="s">
        <v>505</v>
      </c>
      <c r="B65" s="45" t="s">
        <v>493</v>
      </c>
      <c r="C65" s="45" t="s">
        <v>60</v>
      </c>
      <c r="D65" s="45" t="str">
        <f t="shared" si="0"/>
        <v>ÜÜRITAV PINDKinnipidamisruum19 Liigitamata eluruumid</v>
      </c>
    </row>
    <row r="66" spans="1:4">
      <c r="A66" s="45" t="s">
        <v>505</v>
      </c>
      <c r="B66" s="45" t="s">
        <v>231</v>
      </c>
      <c r="C66" s="45" t="s">
        <v>60</v>
      </c>
      <c r="D66" s="45" t="str">
        <f t="shared" si="0"/>
        <v>ÜÜRITAV PINDKinnipidamisruum49 Ruumigrupi liigitamata eriruumid</v>
      </c>
    </row>
    <row r="67" spans="1:4">
      <c r="A67" s="45" t="s">
        <v>506</v>
      </c>
      <c r="B67" s="45" t="s">
        <v>507</v>
      </c>
      <c r="C67" s="45" t="s">
        <v>60</v>
      </c>
      <c r="D67" s="45" t="str">
        <f t="shared" ref="D67:D120" si="1">C67&amp;A67&amp;B67</f>
        <v>ÜÜRITAV PINDKlassiruum31 Klassiruumid</v>
      </c>
    </row>
    <row r="68" spans="1:4">
      <c r="A68" s="45" t="s">
        <v>508</v>
      </c>
      <c r="B68" s="45" t="s">
        <v>231</v>
      </c>
      <c r="C68" s="45" t="s">
        <v>60</v>
      </c>
      <c r="D68" s="45" t="str">
        <f t="shared" si="1"/>
        <v>ÜÜRITAV PINDKoeraruum49 Ruumigrupi liigitamata eriruumid</v>
      </c>
    </row>
    <row r="69" spans="1:4">
      <c r="A69" s="45" t="s">
        <v>509</v>
      </c>
      <c r="B69" s="45" t="s">
        <v>92</v>
      </c>
      <c r="C69" s="45" t="s">
        <v>60</v>
      </c>
      <c r="D69" s="45" t="str">
        <f t="shared" si="1"/>
        <v>ÜÜRITAV PINDKohtusaal21 Bürooruumid</v>
      </c>
    </row>
    <row r="70" spans="1:4">
      <c r="A70" s="45" t="s">
        <v>98</v>
      </c>
      <c r="B70" s="45" t="s">
        <v>78</v>
      </c>
      <c r="C70" s="45" t="s">
        <v>60</v>
      </c>
      <c r="D70" s="45" t="str">
        <f t="shared" si="1"/>
        <v>ÜÜRITAV PINDKoridor91 Horisontaalliiklusruumid</v>
      </c>
    </row>
    <row r="71" spans="1:4">
      <c r="A71" s="45" t="s">
        <v>144</v>
      </c>
      <c r="B71" s="45" t="s">
        <v>145</v>
      </c>
      <c r="C71" s="45" t="s">
        <v>60</v>
      </c>
      <c r="D71" s="45" t="str">
        <f t="shared" si="1"/>
        <v>ÜÜRITAV PINDKoristus- ja hooldusruum86 Koristus- ja hooldusruumid</v>
      </c>
    </row>
    <row r="72" spans="1:4">
      <c r="A72" s="46" t="s">
        <v>510</v>
      </c>
      <c r="B72" s="45" t="s">
        <v>511</v>
      </c>
      <c r="C72" s="45" t="s">
        <v>60</v>
      </c>
      <c r="D72" s="45" t="str">
        <f t="shared" si="1"/>
        <v>ÜÜRITAV PINDKöögi abiruum64 Köögiruumid</v>
      </c>
    </row>
    <row r="73" spans="1:4">
      <c r="A73" s="45" t="s">
        <v>512</v>
      </c>
      <c r="B73" s="45" t="s">
        <v>513</v>
      </c>
      <c r="C73" s="45" t="s">
        <v>60</v>
      </c>
      <c r="D73" s="45" t="str">
        <f>C73&amp;A73&amp;B73</f>
        <v>ÜÜRITAV PINDKööginurk/Köök62 Töökoha söögitoad</v>
      </c>
    </row>
    <row r="74" spans="1:4">
      <c r="A74" s="45" t="s">
        <v>512</v>
      </c>
      <c r="B74" s="45" t="s">
        <v>511</v>
      </c>
      <c r="C74" s="45" t="s">
        <v>60</v>
      </c>
      <c r="D74" s="45" t="str">
        <f t="shared" si="1"/>
        <v>ÜÜRITAV PINDKööginurk/Köök64 Köögiruumid</v>
      </c>
    </row>
    <row r="75" spans="1:4">
      <c r="A75" s="46" t="s">
        <v>514</v>
      </c>
      <c r="B75" s="45" t="s">
        <v>515</v>
      </c>
      <c r="C75" s="45" t="s">
        <v>60</v>
      </c>
      <c r="D75" s="45" t="str">
        <f t="shared" si="1"/>
        <v>ÜÜRITAV PINDKülmik65 Köögi külmkambrid</v>
      </c>
    </row>
    <row r="76" spans="1:4">
      <c r="A76" s="45" t="s">
        <v>516</v>
      </c>
      <c r="B76" s="45" t="s">
        <v>231</v>
      </c>
      <c r="C76" s="45" t="s">
        <v>60</v>
      </c>
      <c r="D76" s="45" t="str">
        <f t="shared" si="1"/>
        <v>ÜÜRITAV PINDLaadimisruum/-tsoon49 Ruumigrupi liigitamata eriruumid</v>
      </c>
    </row>
    <row r="77" spans="1:4">
      <c r="A77" s="45" t="s">
        <v>175</v>
      </c>
      <c r="B77" s="45" t="s">
        <v>176</v>
      </c>
      <c r="C77" s="45" t="s">
        <v>60</v>
      </c>
      <c r="D77" s="45" t="str">
        <f t="shared" si="1"/>
        <v>ÜÜRITAV PINDLaboratoorium36 Laboratooriumiruumid</v>
      </c>
    </row>
    <row r="78" spans="1:4">
      <c r="A78" s="45" t="s">
        <v>517</v>
      </c>
      <c r="B78" s="45" t="s">
        <v>231</v>
      </c>
      <c r="C78" s="45" t="s">
        <v>60</v>
      </c>
      <c r="D78" s="45" t="str">
        <f t="shared" si="1"/>
        <v>ÜÜRITAV PINDLahangusaal49 Ruumigrupi liigitamata eriruumid</v>
      </c>
    </row>
    <row r="79" spans="1:4">
      <c r="A79" s="45" t="s">
        <v>518</v>
      </c>
      <c r="B79" s="45" t="s">
        <v>231</v>
      </c>
      <c r="C79" s="45" t="s">
        <v>60</v>
      </c>
      <c r="D79" s="45" t="str">
        <f t="shared" si="1"/>
        <v>ÜÜRITAV PINDLasketiir49 Ruumigrupi liigitamata eriruumid</v>
      </c>
    </row>
    <row r="80" spans="1:4">
      <c r="A80" s="45" t="s">
        <v>519</v>
      </c>
      <c r="B80" s="45" t="s">
        <v>520</v>
      </c>
      <c r="C80" s="45" t="s">
        <v>60</v>
      </c>
      <c r="D80" s="45" t="str">
        <f t="shared" si="1"/>
        <v>ÜÜRITAV PINDLaut41 Tootmisruumid</v>
      </c>
    </row>
    <row r="81" spans="1:4">
      <c r="A81" s="45" t="s">
        <v>519</v>
      </c>
      <c r="B81" s="46" t="s">
        <v>503</v>
      </c>
      <c r="C81" s="45" t="s">
        <v>60</v>
      </c>
      <c r="D81" s="45" t="str">
        <f t="shared" si="1"/>
        <v>ÜÜRITAV PINDLaut88 Kinnistu eriruumid</v>
      </c>
    </row>
    <row r="82" spans="1:4">
      <c r="A82" s="45" t="s">
        <v>521</v>
      </c>
      <c r="B82" s="45" t="s">
        <v>522</v>
      </c>
      <c r="C82" s="45" t="s">
        <v>60</v>
      </c>
      <c r="D82" s="45" t="str">
        <f t="shared" si="1"/>
        <v>ÜÜRITAV PINDLava/Kino77 Klubi- ja harrastusruumid</v>
      </c>
    </row>
    <row r="83" spans="1:4">
      <c r="A83" s="45" t="s">
        <v>523</v>
      </c>
      <c r="B83" s="45" t="s">
        <v>524</v>
      </c>
      <c r="C83" s="45" t="s">
        <v>60</v>
      </c>
      <c r="D83" s="45" t="str">
        <f t="shared" si="1"/>
        <v>ÜÜRITAV PINDLeiliruum74 Leiliruumid</v>
      </c>
    </row>
    <row r="84" spans="1:4">
      <c r="A84" s="45" t="s">
        <v>525</v>
      </c>
      <c r="B84" s="45" t="s">
        <v>86</v>
      </c>
      <c r="C84" s="45" t="s">
        <v>60</v>
      </c>
      <c r="D84" s="45" t="str">
        <f t="shared" si="1"/>
        <v>ÜÜRITAV PINDLüüs83 Sissepääsuruumid</v>
      </c>
    </row>
    <row r="85" spans="1:4">
      <c r="A85" s="45" t="s">
        <v>525</v>
      </c>
      <c r="B85" s="45" t="s">
        <v>78</v>
      </c>
      <c r="C85" s="45" t="s">
        <v>60</v>
      </c>
      <c r="D85" s="45" t="str">
        <f t="shared" si="1"/>
        <v>ÜÜRITAV PINDLüüs91 Horisontaalliiklusruumid</v>
      </c>
    </row>
    <row r="86" spans="1:4">
      <c r="A86" s="45" t="s">
        <v>134</v>
      </c>
      <c r="B86" s="45" t="s">
        <v>92</v>
      </c>
      <c r="C86" s="45" t="s">
        <v>60</v>
      </c>
      <c r="D86" s="45" t="str">
        <f t="shared" si="1"/>
        <v>ÜÜRITAV PINDNõupidamise ruum21 Bürooruumid</v>
      </c>
    </row>
    <row r="87" spans="1:4">
      <c r="A87" s="45" t="s">
        <v>526</v>
      </c>
      <c r="B87" s="45" t="s">
        <v>527</v>
      </c>
      <c r="C87" s="45" t="s">
        <v>60</v>
      </c>
      <c r="D87" s="45" t="str">
        <f t="shared" si="1"/>
        <v>ÜÜRITAV PINDNäitusesaal/Muuseum46 Kultuuriasutuste ruumid</v>
      </c>
    </row>
    <row r="88" spans="1:4">
      <c r="A88" s="45" t="s">
        <v>88</v>
      </c>
      <c r="B88" s="45" t="s">
        <v>150</v>
      </c>
      <c r="C88" s="45" t="s">
        <v>60</v>
      </c>
      <c r="D88" s="45" t="str">
        <f t="shared" si="1"/>
        <v>ÜÜRITAV PINDOoteruum/Teenindusruum22 Äriruumid</v>
      </c>
    </row>
    <row r="89" spans="1:4">
      <c r="A89" s="45" t="s">
        <v>88</v>
      </c>
      <c r="B89" s="45" t="s">
        <v>89</v>
      </c>
      <c r="C89" s="45" t="s">
        <v>60</v>
      </c>
      <c r="D89" s="45" t="str">
        <f t="shared" si="1"/>
        <v>ÜÜRITAV PINDOoteruum/Teenindusruum84 Avalikud teenindusruumid</v>
      </c>
    </row>
    <row r="90" spans="1:4">
      <c r="A90" s="45" t="s">
        <v>528</v>
      </c>
      <c r="B90" s="45" t="s">
        <v>62</v>
      </c>
      <c r="C90" s="45" t="s">
        <v>60</v>
      </c>
      <c r="D90" s="45" t="str">
        <f t="shared" si="1"/>
        <v>ÜÜRITAV PINDParkla55 Garaažid</v>
      </c>
    </row>
    <row r="91" spans="1:4">
      <c r="A91" s="45" t="s">
        <v>528</v>
      </c>
      <c r="B91" s="45" t="s">
        <v>529</v>
      </c>
      <c r="C91" s="45" t="s">
        <v>60</v>
      </c>
      <c r="D91" s="45" t="str">
        <f t="shared" si="1"/>
        <v>ÜÜRITAV PINDParkla89 Liigitamata ühisruumid</v>
      </c>
    </row>
    <row r="92" spans="1:4">
      <c r="A92" s="45" t="s">
        <v>114</v>
      </c>
      <c r="B92" s="45" t="s">
        <v>115</v>
      </c>
      <c r="C92" s="45" t="s">
        <v>60</v>
      </c>
      <c r="D92" s="45" t="str">
        <f t="shared" si="1"/>
        <v>ÜÜRITAV PINDPesuruum72 Pesuruumid</v>
      </c>
    </row>
    <row r="93" spans="1:4">
      <c r="A93" s="45" t="s">
        <v>211</v>
      </c>
      <c r="B93" s="45" t="s">
        <v>212</v>
      </c>
      <c r="C93" s="45" t="s">
        <v>60</v>
      </c>
      <c r="D93" s="45" t="str">
        <f t="shared" si="1"/>
        <v>ÜÜRITAV PINDPuhkeruum48 Puhke- ja huvialaruumid</v>
      </c>
    </row>
    <row r="94" spans="1:4">
      <c r="A94" s="45" t="s">
        <v>211</v>
      </c>
      <c r="B94" s="45" t="s">
        <v>530</v>
      </c>
      <c r="C94" s="45" t="s">
        <v>60</v>
      </c>
      <c r="D94" s="45" t="str">
        <f t="shared" si="1"/>
        <v>ÜÜRITAV PINDPuhkeruum75 Puhketoad</v>
      </c>
    </row>
    <row r="95" spans="1:4">
      <c r="A95" s="45" t="s">
        <v>531</v>
      </c>
      <c r="B95" s="45" t="s">
        <v>529</v>
      </c>
      <c r="C95" s="45" t="s">
        <v>60</v>
      </c>
      <c r="D95" s="45" t="str">
        <f t="shared" si="1"/>
        <v>ÜÜRITAV PINDPööning/Katusealune89 Liigitamata ühisruumid</v>
      </c>
    </row>
    <row r="96" spans="1:4">
      <c r="A96" s="45" t="s">
        <v>532</v>
      </c>
      <c r="B96" s="45" t="s">
        <v>533</v>
      </c>
      <c r="C96" s="45" t="s">
        <v>60</v>
      </c>
      <c r="D96" s="45" t="str">
        <f t="shared" si="1"/>
        <v>ÜÜRITAV PINDRaamatukogu39 Liigitamata õpperuumid</v>
      </c>
    </row>
    <row r="97" spans="1:4">
      <c r="A97" s="45" t="s">
        <v>534</v>
      </c>
      <c r="B97" s="45" t="s">
        <v>96</v>
      </c>
      <c r="C97" s="45" t="s">
        <v>60</v>
      </c>
      <c r="D97" s="45" t="str">
        <f t="shared" si="1"/>
        <v>ÜÜRITAV PINDRelvaruum59 Liigitamata hoiuruumid</v>
      </c>
    </row>
    <row r="98" spans="1:4">
      <c r="A98" s="45" t="s">
        <v>111</v>
      </c>
      <c r="B98" s="45" t="s">
        <v>112</v>
      </c>
      <c r="C98" s="45" t="s">
        <v>60</v>
      </c>
      <c r="D98" s="45" t="str">
        <f t="shared" si="1"/>
        <v>ÜÜRITAV PINDRiietusruum71 Riietusruumid</v>
      </c>
    </row>
    <row r="99" spans="1:4">
      <c r="A99" s="45" t="s">
        <v>535</v>
      </c>
      <c r="B99" s="45" t="s">
        <v>536</v>
      </c>
      <c r="C99" s="45" t="s">
        <v>60</v>
      </c>
      <c r="D99" s="45" t="str">
        <f t="shared" si="1"/>
        <v>ÜÜRITAV PINDSaal33 Loengusaalid</v>
      </c>
    </row>
    <row r="100" spans="1:4">
      <c r="A100" s="45" t="s">
        <v>535</v>
      </c>
      <c r="B100" s="45" t="s">
        <v>480</v>
      </c>
      <c r="C100" s="45" t="s">
        <v>60</v>
      </c>
      <c r="D100" s="45" t="str">
        <f t="shared" si="1"/>
        <v>ÜÜRITAV PINDSaal34 Auditooriumid</v>
      </c>
    </row>
    <row r="101" spans="1:4">
      <c r="A101" s="45" t="s">
        <v>537</v>
      </c>
      <c r="B101" s="45" t="s">
        <v>538</v>
      </c>
      <c r="C101" s="45" t="s">
        <v>60</v>
      </c>
      <c r="D101" s="45" t="str">
        <f t="shared" si="1"/>
        <v>ÜÜRITAV PINDSakraalruum45 Sakraalruumid</v>
      </c>
    </row>
    <row r="102" spans="1:4">
      <c r="A102" s="45" t="s">
        <v>539</v>
      </c>
      <c r="B102" s="45" t="s">
        <v>150</v>
      </c>
      <c r="C102" s="45" t="s">
        <v>60</v>
      </c>
      <c r="D102" s="45" t="str">
        <f t="shared" si="1"/>
        <v>ÜÜRITAV PINDSalong22 Äriruumid</v>
      </c>
    </row>
    <row r="103" spans="1:4">
      <c r="A103" s="45" t="s">
        <v>322</v>
      </c>
      <c r="B103" s="45" t="s">
        <v>323</v>
      </c>
      <c r="C103" s="45" t="s">
        <v>60</v>
      </c>
      <c r="D103" s="45" t="str">
        <f t="shared" si="1"/>
        <v>ÜÜRITAV PINDServer23 Äriruumide abiruumid</v>
      </c>
    </row>
    <row r="104" spans="1:4">
      <c r="A104" s="45" t="s">
        <v>540</v>
      </c>
      <c r="B104" s="45" t="s">
        <v>541</v>
      </c>
      <c r="C104" s="45" t="s">
        <v>60</v>
      </c>
      <c r="D104" s="45" t="str">
        <f t="shared" si="1"/>
        <v>ÜÜRITAV PINDSpordiruum/-saal47 Spordiruumid</v>
      </c>
    </row>
    <row r="105" spans="1:4">
      <c r="A105" s="45" t="s">
        <v>542</v>
      </c>
      <c r="B105" s="45" t="s">
        <v>150</v>
      </c>
      <c r="C105" s="45" t="s">
        <v>60</v>
      </c>
      <c r="D105" s="45" t="str">
        <f t="shared" si="1"/>
        <v>ÜÜRITAV PINDStuudio22 Äriruumid</v>
      </c>
    </row>
    <row r="106" spans="1:4">
      <c r="A106" s="45" t="s">
        <v>543</v>
      </c>
      <c r="B106" s="45" t="s">
        <v>544</v>
      </c>
      <c r="C106" s="45" t="s">
        <v>60</v>
      </c>
      <c r="D106" s="45" t="str">
        <f t="shared" si="1"/>
        <v>ÜÜRITAV PINDSuitsetamise ruum79 Liigitamata sotsiaal- ja puhkeruumid</v>
      </c>
    </row>
    <row r="107" spans="1:4">
      <c r="A107" s="45" t="s">
        <v>545</v>
      </c>
      <c r="B107" s="45" t="s">
        <v>546</v>
      </c>
      <c r="C107" s="45" t="s">
        <v>60</v>
      </c>
      <c r="D107" s="45" t="str">
        <f t="shared" si="1"/>
        <v>ÜÜRITAV PINDSöökla/Kohvik61 Toitlustusruumid</v>
      </c>
    </row>
    <row r="108" spans="1:4">
      <c r="A108" s="45" t="s">
        <v>547</v>
      </c>
      <c r="B108" s="45" t="s">
        <v>529</v>
      </c>
      <c r="C108" s="45" t="s">
        <v>60</v>
      </c>
      <c r="D108" s="45" t="str">
        <f t="shared" si="1"/>
        <v>ÜÜRITAV PINDTalveaed89 Liigitamata ühisruumid</v>
      </c>
    </row>
    <row r="109" spans="1:4">
      <c r="A109" s="45" t="s">
        <v>548</v>
      </c>
      <c r="B109" s="45" t="s">
        <v>549</v>
      </c>
      <c r="C109" s="45" t="s">
        <v>60</v>
      </c>
      <c r="D109" s="45" t="str">
        <f t="shared" si="1"/>
        <v>ÜÜRITAV PINDTervishoiuruum42 Tervishoiuruumid</v>
      </c>
    </row>
    <row r="110" spans="1:4">
      <c r="A110" s="45" t="s">
        <v>550</v>
      </c>
      <c r="B110" s="45" t="s">
        <v>529</v>
      </c>
      <c r="C110" s="45" t="s">
        <v>60</v>
      </c>
      <c r="D110" s="45" t="str">
        <f t="shared" si="1"/>
        <v>ÜÜRITAV PINDTorn/Platvorm89 Liigitamata ühisruumid</v>
      </c>
    </row>
    <row r="111" spans="1:4">
      <c r="A111" s="45" t="s">
        <v>551</v>
      </c>
      <c r="B111" s="45" t="s">
        <v>82</v>
      </c>
      <c r="C111" s="45" t="s">
        <v>60</v>
      </c>
      <c r="D111" s="45" t="str">
        <f t="shared" si="1"/>
        <v>ÜÜRITAV PINDTorulifti ruum92 Vertikaalliiklusruumid</v>
      </c>
    </row>
    <row r="112" spans="1:4">
      <c r="A112" s="45" t="s">
        <v>85</v>
      </c>
      <c r="B112" s="45" t="s">
        <v>86</v>
      </c>
      <c r="C112" s="45" t="s">
        <v>60</v>
      </c>
      <c r="D112" s="45" t="str">
        <f t="shared" si="1"/>
        <v>ÜÜRITAV PINDTuulekoda83 Sissepääsuruumid</v>
      </c>
    </row>
    <row r="113" spans="1:4">
      <c r="A113" s="45" t="s">
        <v>552</v>
      </c>
      <c r="B113" s="45" t="s">
        <v>553</v>
      </c>
      <c r="C113" s="45" t="s">
        <v>60</v>
      </c>
      <c r="D113" s="45" t="str">
        <f t="shared" si="1"/>
        <v>ÜÜRITAV PINDTöökoda35 Kutseõppeasutuse töökojad</v>
      </c>
    </row>
    <row r="114" spans="1:4">
      <c r="A114" s="45" t="s">
        <v>552</v>
      </c>
      <c r="B114" s="45" t="s">
        <v>520</v>
      </c>
      <c r="C114" s="45" t="s">
        <v>60</v>
      </c>
      <c r="D114" s="45" t="str">
        <f t="shared" si="1"/>
        <v>ÜÜRITAV PINDTöökoda41 Tootmisruumid</v>
      </c>
    </row>
    <row r="115" spans="1:4">
      <c r="A115" s="45" t="s">
        <v>552</v>
      </c>
      <c r="B115" s="45" t="s">
        <v>231</v>
      </c>
      <c r="C115" s="45" t="s">
        <v>60</v>
      </c>
      <c r="D115" s="45" t="str">
        <f t="shared" si="1"/>
        <v>ÜÜRITAV PINDTöökoda49 Ruumigrupi liigitamata eriruumid</v>
      </c>
    </row>
    <row r="116" spans="1:4">
      <c r="A116" s="45" t="s">
        <v>554</v>
      </c>
      <c r="B116" s="45" t="s">
        <v>541</v>
      </c>
      <c r="C116" s="45" t="s">
        <v>60</v>
      </c>
      <c r="D116" s="45" t="str">
        <f t="shared" si="1"/>
        <v>ÜÜRITAV PINDUjula47 Spordiruumid</v>
      </c>
    </row>
    <row r="117" spans="1:4">
      <c r="A117" s="45" t="s">
        <v>555</v>
      </c>
      <c r="B117" s="45" t="s">
        <v>556</v>
      </c>
      <c r="C117" s="45" t="s">
        <v>60</v>
      </c>
      <c r="D117" s="45" t="str">
        <f t="shared" si="1"/>
        <v>ÜÜRITAV PINDValveruum38 Valveruumid</v>
      </c>
    </row>
    <row r="118" spans="1:4">
      <c r="A118" s="45" t="s">
        <v>557</v>
      </c>
      <c r="B118" s="45" t="s">
        <v>558</v>
      </c>
      <c r="C118" s="45" t="s">
        <v>60</v>
      </c>
      <c r="D118" s="45" t="str">
        <f t="shared" si="1"/>
        <v>ÜÜRITAV PINDVarjend81 Varjendid</v>
      </c>
    </row>
    <row r="119" spans="1:4">
      <c r="A119" s="45" t="s">
        <v>125</v>
      </c>
      <c r="B119" s="45" t="s">
        <v>126</v>
      </c>
      <c r="C119" s="45" t="s">
        <v>60</v>
      </c>
      <c r="D119" s="45" t="str">
        <f t="shared" si="1"/>
        <v>ÜÜRITAV PINDWC73 WC-ruumid</v>
      </c>
    </row>
    <row r="120" spans="1:4">
      <c r="A120" s="45"/>
      <c r="B120" s="45"/>
      <c r="C120" s="45" t="s">
        <v>559</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560</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73</v>
      </c>
      <c r="L1" s="4" t="s">
        <v>4</v>
      </c>
      <c r="M1" s="4" t="s">
        <v>561</v>
      </c>
    </row>
    <row r="2" spans="1:13">
      <c r="A2" s="3" t="s">
        <v>562</v>
      </c>
      <c r="C2" s="4">
        <f>C1</f>
        <v>-5</v>
      </c>
      <c r="D2" s="4" t="s">
        <v>563</v>
      </c>
      <c r="E2" s="4" t="s">
        <v>60</v>
      </c>
      <c r="F2" s="6" t="str">
        <f>IF('Hoone üldandmed'!$B$4="","",IF(IF(C2&gt;='Hoone üldandmed'!$B$4*1,TRUE,FALSE),C2,""))</f>
        <v/>
      </c>
      <c r="G2" s="6" t="b">
        <f>IF('Hoone üldandmed'!$B$4="",FALSE,IF(C2&gt;='Hoone üldandmed'!$B$4*1,TRUE,FALSE))</f>
        <v>0</v>
      </c>
      <c r="H2" s="4"/>
      <c r="I2" s="1">
        <f>COUNTIFS($C$1:C2,C2)</f>
        <v>2</v>
      </c>
      <c r="J2" s="4" t="s">
        <v>64</v>
      </c>
      <c r="L2" s="4" t="s">
        <v>99</v>
      </c>
      <c r="M2" s="4" t="s">
        <v>564</v>
      </c>
    </row>
    <row r="3" spans="1:13">
      <c r="A3" s="3" t="s">
        <v>565</v>
      </c>
      <c r="C3" s="4">
        <f t="shared" ref="C3:C10" si="0">C2</f>
        <v>-5</v>
      </c>
      <c r="D3" s="4" t="s">
        <v>566</v>
      </c>
      <c r="E3" s="4" t="s">
        <v>80</v>
      </c>
      <c r="F3" s="6" t="str">
        <f>IF('Hoone üldandmed'!$B$4="","",IF(IF(C3&gt;='Hoone üldandmed'!$B$4*1,TRUE,FALSE),C3,""))</f>
        <v/>
      </c>
      <c r="G3" s="6" t="b">
        <f>IF('Hoone üldandmed'!$B$4="",FALSE,IF(C3&gt;='Hoone üldandmed'!$B$4*1,TRUE,FALSE))</f>
        <v>0</v>
      </c>
      <c r="H3" s="4"/>
      <c r="I3" s="1">
        <f>COUNTIFS($C$1:C3,C3)</f>
        <v>3</v>
      </c>
      <c r="J3" s="4" t="s">
        <v>80</v>
      </c>
      <c r="L3" s="4" t="s">
        <v>6</v>
      </c>
      <c r="M3" s="4" t="s">
        <v>567</v>
      </c>
    </row>
    <row r="4" spans="1:13">
      <c r="A4" s="3" t="s">
        <v>568</v>
      </c>
      <c r="C4" s="4">
        <f t="shared" si="0"/>
        <v>-5</v>
      </c>
      <c r="D4" s="4" t="s">
        <v>569</v>
      </c>
      <c r="E4" s="4" t="s">
        <v>64</v>
      </c>
      <c r="F4" s="6" t="str">
        <f>IF('Hoone üldandmed'!$B$4="","",IF(IF(C4&gt;='Hoone üldandmed'!$B$4*1,TRUE,FALSE),C4,""))</f>
        <v/>
      </c>
      <c r="G4" s="6" t="b">
        <f>IF('Hoone üldandmed'!$B$4="",FALSE,IF(C4&gt;='Hoone üldandmed'!$B$4*1,TRUE,FALSE))</f>
        <v>0</v>
      </c>
      <c r="H4" s="4"/>
      <c r="I4" s="1">
        <f>COUNTIFS($C$1:C4,C4)</f>
        <v>4</v>
      </c>
      <c r="J4" s="4" t="s">
        <v>60</v>
      </c>
      <c r="L4" s="4" t="s">
        <v>570</v>
      </c>
      <c r="M4" s="4" t="s">
        <v>571</v>
      </c>
    </row>
    <row r="5" spans="1:13">
      <c r="A5" s="3" t="s">
        <v>572</v>
      </c>
      <c r="C5" s="4">
        <f t="shared" si="0"/>
        <v>-5</v>
      </c>
      <c r="D5" s="4" t="s">
        <v>573</v>
      </c>
      <c r="E5" s="4"/>
      <c r="F5" s="6" t="str">
        <f>IF('Hoone üldandmed'!$B$4="","",IF(IF(C5&gt;='Hoone üldandmed'!$B$4*1,TRUE,FALSE),C5,""))</f>
        <v/>
      </c>
      <c r="G5" s="6" t="b">
        <f>IF('Hoone üldandmed'!$B$4="",FALSE,IF(C5&gt;='Hoone üldandmed'!$B$4*1,TRUE,FALSE))</f>
        <v>0</v>
      </c>
      <c r="H5" s="4"/>
      <c r="I5" s="1">
        <f>COUNTIFS($C$1:C5,C5)</f>
        <v>5</v>
      </c>
      <c r="J5" s="4" t="s">
        <v>559</v>
      </c>
      <c r="L5" s="4" t="s">
        <v>574</v>
      </c>
      <c r="M5" s="4" t="s">
        <v>575</v>
      </c>
    </row>
    <row r="6" spans="1:13">
      <c r="A6" s="3" t="s">
        <v>23</v>
      </c>
      <c r="C6" s="4">
        <f t="shared" si="0"/>
        <v>-5</v>
      </c>
      <c r="D6" s="4" t="s">
        <v>576</v>
      </c>
      <c r="E6" s="4" t="s">
        <v>577</v>
      </c>
      <c r="F6" s="6" t="str">
        <f>IF('Hoone üldandmed'!$B$4="","",IF(IF(C6&gt;='Hoone üldandmed'!$B$4*1,TRUE,FALSE),C6,""))</f>
        <v/>
      </c>
      <c r="G6" s="6" t="b">
        <f>IF('Hoone üldandmed'!$B$4="",FALSE,IF(C6&gt;='Hoone üldandmed'!$B$4*1,TRUE,FALSE))</f>
        <v>0</v>
      </c>
      <c r="H6" s="4"/>
      <c r="I6" s="1">
        <f>COUNTIFS($C$1:C6,C6)</f>
        <v>6</v>
      </c>
      <c r="L6" s="4" t="s">
        <v>578</v>
      </c>
      <c r="M6" s="4" t="s">
        <v>579</v>
      </c>
    </row>
    <row r="7" spans="1:13">
      <c r="A7" s="3" t="s">
        <v>71</v>
      </c>
      <c r="C7" s="4">
        <f t="shared" si="0"/>
        <v>-5</v>
      </c>
      <c r="D7" s="4" t="s">
        <v>580</v>
      </c>
      <c r="E7" s="4"/>
      <c r="F7" s="6" t="str">
        <f>IF('Hoone üldandmed'!$B$4="","",IF(IF(C7&gt;='Hoone üldandmed'!$B$4*1,TRUE,FALSE),C7,""))</f>
        <v/>
      </c>
      <c r="G7" s="6" t="b">
        <f>IF('Hoone üldandmed'!$B$4="",FALSE,IF(C7&gt;='Hoone üldandmed'!$B$4*1,TRUE,FALSE))</f>
        <v>0</v>
      </c>
      <c r="H7" s="4"/>
      <c r="I7" s="1">
        <f>COUNTIFS($C$1:C7,C7)</f>
        <v>7</v>
      </c>
    </row>
    <row r="8" spans="1:13">
      <c r="A8" s="3" t="s">
        <v>168</v>
      </c>
      <c r="C8" s="4">
        <f>C7</f>
        <v>-5</v>
      </c>
      <c r="D8" s="4" t="s">
        <v>581</v>
      </c>
      <c r="E8" s="4"/>
      <c r="F8" s="6" t="str">
        <f>IF('Hoone üldandmed'!$B$4="","",IF(IF(C8&gt;='Hoone üldandmed'!$B$4*1,TRUE,FALSE),C8,""))</f>
        <v/>
      </c>
      <c r="G8" s="6" t="b">
        <f>IF('Hoone üldandmed'!$B$4="",FALSE,IF(C8&gt;='Hoone üldandmed'!$B$4*1,TRUE,FALSE))</f>
        <v>0</v>
      </c>
      <c r="H8" s="4"/>
      <c r="I8" s="1">
        <f>COUNTIFS($C$1:C8,C8)</f>
        <v>8</v>
      </c>
    </row>
    <row r="9" spans="1:13">
      <c r="A9" s="3" t="s">
        <v>249</v>
      </c>
      <c r="C9" s="4">
        <f t="shared" si="0"/>
        <v>-5</v>
      </c>
      <c r="D9" s="4" t="s">
        <v>582</v>
      </c>
      <c r="E9" s="4" t="s">
        <v>73</v>
      </c>
      <c r="F9" s="6" t="str">
        <f>IF('Hoone üldandmed'!$B$4="","",IF(IF(C9&gt;='Hoone üldandmed'!$B$4*1,TRUE,FALSE),C9,""))</f>
        <v/>
      </c>
      <c r="G9" s="6" t="b">
        <f>IF('Hoone üldandmed'!$B$4="",FALSE,IF(C9&gt;='Hoone üldandmed'!$B$4*1,TRUE,FALSE))</f>
        <v>0</v>
      </c>
      <c r="H9" s="4"/>
      <c r="I9" s="1">
        <f>COUNTIFS($C$1:C9,C9)</f>
        <v>9</v>
      </c>
    </row>
    <row r="10" spans="1:13">
      <c r="A10" s="3" t="s">
        <v>339</v>
      </c>
      <c r="C10" s="4">
        <f t="shared" si="0"/>
        <v>-5</v>
      </c>
      <c r="D10" s="4" t="s">
        <v>583</v>
      </c>
      <c r="E10" s="4" t="s">
        <v>559</v>
      </c>
      <c r="F10" s="6" t="str">
        <f>IF('Hoone üldandmed'!$B$4="","",IF(IF(C10&gt;='Hoone üldandmed'!$B$4*1,TRUE,FALSE),C10,""))</f>
        <v/>
      </c>
      <c r="G10" s="6" t="b">
        <f>IF('Hoone üldandmed'!$B$4="",FALSE,IF(C10&gt;='Hoone üldandmed'!$B$4*1,TRUE,FALSE))</f>
        <v>0</v>
      </c>
      <c r="H10" s="4"/>
    </row>
    <row r="11" spans="1:13">
      <c r="A11" s="3" t="s">
        <v>21</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584</v>
      </c>
      <c r="C12" s="4">
        <f t="shared" si="1"/>
        <v>-4</v>
      </c>
      <c r="D12" s="4" t="s">
        <v>563</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585</v>
      </c>
      <c r="C13" s="4">
        <f t="shared" si="1"/>
        <v>-4</v>
      </c>
      <c r="D13" s="4" t="s">
        <v>566</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586</v>
      </c>
      <c r="C14" s="4">
        <f t="shared" si="1"/>
        <v>-4</v>
      </c>
      <c r="D14" s="4" t="s">
        <v>569</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587</v>
      </c>
      <c r="C15" s="4">
        <f t="shared" si="1"/>
        <v>-4</v>
      </c>
      <c r="D15" s="4" t="s">
        <v>573</v>
      </c>
      <c r="E15" s="4" t="str">
        <f>IF(E5=0,"",E5)</f>
        <v/>
      </c>
      <c r="F15" s="6" t="str">
        <f>IF('Hoone üldandmed'!$B$4="","",IF(IF(C15&gt;='Hoone üldandmed'!$B$4*1,TRUE,FALSE),C15,""))</f>
        <v/>
      </c>
      <c r="G15" s="6" t="b">
        <f>IF('Hoone üldandmed'!$B$4="",FALSE,IF(C15&gt;='Hoone üldandmed'!$B$4*1,TRUE,FALSE))</f>
        <v>0</v>
      </c>
      <c r="H15" s="4"/>
      <c r="I15" s="1">
        <f>COUNTIFS($C$1:C15,C15)</f>
        <v>5</v>
      </c>
    </row>
    <row r="16" spans="1:13">
      <c r="A16" s="3" t="s">
        <v>588</v>
      </c>
      <c r="C16" s="4">
        <f t="shared" si="1"/>
        <v>-4</v>
      </c>
      <c r="D16" s="4" t="s">
        <v>576</v>
      </c>
      <c r="E16" s="4" t="s">
        <v>577</v>
      </c>
      <c r="F16" s="6" t="str">
        <f>IF('Hoone üldandmed'!$B$4="","",IF(IF(C16&gt;='Hoone üldandmed'!$B$4*1,TRUE,FALSE),C16,""))</f>
        <v/>
      </c>
      <c r="G16" s="6" t="b">
        <f>IF('Hoone üldandmed'!$B$4="",FALSE,IF(C16&gt;='Hoone üldandmed'!$B$4*1,TRUE,FALSE))</f>
        <v>0</v>
      </c>
      <c r="H16" s="4"/>
      <c r="I16" s="1">
        <f>COUNTIFS($C$1:C16,C16)</f>
        <v>6</v>
      </c>
    </row>
    <row r="17" spans="1:9">
      <c r="A17" s="3" t="s">
        <v>589</v>
      </c>
      <c r="C17" s="4">
        <f t="shared" si="1"/>
        <v>-4</v>
      </c>
      <c r="D17" s="4" t="s">
        <v>580</v>
      </c>
      <c r="E17" s="4" t="str">
        <f>IF(E7=0,"",E7)</f>
        <v/>
      </c>
      <c r="F17" s="6" t="str">
        <f>IF('Hoone üldandmed'!$B$4="","",IF(IF(C17&gt;='Hoone üldandmed'!$B$4*1,TRUE,FALSE),C17,""))</f>
        <v/>
      </c>
      <c r="G17" s="6" t="b">
        <f>IF('Hoone üldandmed'!$B$4="",FALSE,IF(C17&gt;='Hoone üldandmed'!$B$4*1,TRUE,FALSE))</f>
        <v>0</v>
      </c>
      <c r="H17" s="4"/>
      <c r="I17" s="1">
        <f>COUNTIFS($C$1:C17,C17)</f>
        <v>7</v>
      </c>
    </row>
    <row r="18" spans="1:9">
      <c r="A18" s="3" t="s">
        <v>590</v>
      </c>
      <c r="C18" s="4">
        <f t="shared" si="1"/>
        <v>-4</v>
      </c>
      <c r="D18" s="4" t="s">
        <v>581</v>
      </c>
      <c r="E18" s="4" t="str">
        <f>IF(E8=0,"",E8)</f>
        <v/>
      </c>
      <c r="F18" s="6" t="str">
        <f>IF('Hoone üldandmed'!$B$4="","",IF(IF(C18&gt;='Hoone üldandmed'!$B$4*1,TRUE,FALSE),C18,""))</f>
        <v/>
      </c>
      <c r="G18" s="6" t="b">
        <f>IF('Hoone üldandmed'!$B$4="",FALSE,IF(C18&gt;='Hoone üldandmed'!$B$4*1,TRUE,FALSE))</f>
        <v>0</v>
      </c>
      <c r="H18" s="4"/>
      <c r="I18" s="1">
        <f>COUNTIFS($C$1:C18,C18)</f>
        <v>8</v>
      </c>
    </row>
    <row r="19" spans="1:9">
      <c r="A19" s="3" t="s">
        <v>591</v>
      </c>
      <c r="C19" s="4">
        <f t="shared" si="1"/>
        <v>-4</v>
      </c>
      <c r="D19" s="4" t="s">
        <v>582</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592</v>
      </c>
      <c r="C20" s="4">
        <f t="shared" si="1"/>
        <v>-4</v>
      </c>
      <c r="D20" s="4" t="s">
        <v>583</v>
      </c>
      <c r="E20" s="4" t="s">
        <v>559</v>
      </c>
      <c r="F20" s="6" t="str">
        <f>IF('Hoone üldandmed'!$B$4="","",IF(IF(C20&gt;='Hoone üldandmed'!$B$4*1,TRUE,FALSE),C20,""))</f>
        <v/>
      </c>
      <c r="G20" s="6" t="b">
        <f>IF('Hoone üldandmed'!$B$4="",FALSE,IF(C20&gt;='Hoone üldandmed'!$B$4*1,TRUE,FALSE))</f>
        <v>0</v>
      </c>
      <c r="H20" s="4"/>
    </row>
    <row r="21" spans="1:9">
      <c r="A21" s="3" t="s">
        <v>593</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594</v>
      </c>
      <c r="C22" s="4">
        <f t="shared" si="1"/>
        <v>-3</v>
      </c>
      <c r="D22" s="4" t="s">
        <v>563</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595</v>
      </c>
      <c r="C23" s="4">
        <f t="shared" si="1"/>
        <v>-3</v>
      </c>
      <c r="D23" s="4" t="s">
        <v>566</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596</v>
      </c>
      <c r="C24" s="4">
        <f t="shared" si="1"/>
        <v>-3</v>
      </c>
      <c r="D24" s="4" t="s">
        <v>569</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597</v>
      </c>
      <c r="C25" s="4">
        <f t="shared" si="1"/>
        <v>-3</v>
      </c>
      <c r="D25" s="4" t="s">
        <v>573</v>
      </c>
      <c r="E25" s="4" t="str">
        <f>IF(E15=0,"",E15)</f>
        <v/>
      </c>
      <c r="F25" s="6" t="str">
        <f>IF('Hoone üldandmed'!$B$4="","",IF(IF(C25&gt;='Hoone üldandmed'!$B$4*1,TRUE,FALSE),C25,""))</f>
        <v/>
      </c>
      <c r="G25" s="6" t="b">
        <f>IF('Hoone üldandmed'!$B$4="",FALSE,IF(C25&gt;='Hoone üldandmed'!$B$4*1,TRUE,FALSE))</f>
        <v>0</v>
      </c>
      <c r="H25" s="4"/>
      <c r="I25" s="1">
        <f>COUNTIFS($C$1:C25,C25)</f>
        <v>5</v>
      </c>
    </row>
    <row r="26" spans="1:9">
      <c r="A26" s="3" t="s">
        <v>598</v>
      </c>
      <c r="C26" s="4">
        <f t="shared" si="1"/>
        <v>-3</v>
      </c>
      <c r="D26" s="4" t="s">
        <v>576</v>
      </c>
      <c r="E26" s="4" t="s">
        <v>577</v>
      </c>
      <c r="F26" s="6" t="str">
        <f>IF('Hoone üldandmed'!$B$4="","",IF(IF(C26&gt;='Hoone üldandmed'!$B$4*1,TRUE,FALSE),C26,""))</f>
        <v/>
      </c>
      <c r="G26" s="6" t="b">
        <f>IF('Hoone üldandmed'!$B$4="",FALSE,IF(C26&gt;='Hoone üldandmed'!$B$4*1,TRUE,FALSE))</f>
        <v>0</v>
      </c>
      <c r="H26" s="4"/>
      <c r="I26" s="1">
        <f>COUNTIFS($C$1:C26,C26)</f>
        <v>6</v>
      </c>
    </row>
    <row r="27" spans="1:9">
      <c r="C27" s="4">
        <f t="shared" si="1"/>
        <v>-3</v>
      </c>
      <c r="D27" s="4" t="s">
        <v>580</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581</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582</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583</v>
      </c>
      <c r="E30" s="4" t="s">
        <v>559</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563</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566</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569</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573</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576</v>
      </c>
      <c r="E36" s="4" t="s">
        <v>577</v>
      </c>
      <c r="F36" s="6" t="str">
        <f>IF('Hoone üldandmed'!$B$4="","",IF(IF(C36&gt;='Hoone üldandmed'!$B$4*1,TRUE,FALSE),C36,""))</f>
        <v/>
      </c>
      <c r="G36" s="6" t="b">
        <f>IF('Hoone üldandmed'!$B$4="",FALSE,IF(C36&gt;='Hoone üldandmed'!$B$4*1,TRUE,FALSE))</f>
        <v>0</v>
      </c>
      <c r="H36" s="4"/>
      <c r="I36" s="1">
        <f>COUNTIFS($C$1:C36,C36)</f>
        <v>6</v>
      </c>
    </row>
    <row r="37" spans="3:9">
      <c r="C37" s="4">
        <f t="shared" si="1"/>
        <v>-2</v>
      </c>
      <c r="D37" s="4" t="s">
        <v>580</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581</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582</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583</v>
      </c>
      <c r="E40" s="4" t="s">
        <v>559</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563</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566</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569</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573</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576</v>
      </c>
      <c r="E46" s="4" t="s">
        <v>577</v>
      </c>
      <c r="F46" s="6" t="str">
        <f>IF('Hoone üldandmed'!$B$4="","",IF(IF(C46&gt;='Hoone üldandmed'!$B$4*1,TRUE,FALSE),C46,""))</f>
        <v/>
      </c>
      <c r="G46" s="6" t="b">
        <f>IF('Hoone üldandmed'!$B$4="",FALSE,IF(C46&gt;='Hoone üldandmed'!$B$4*1,TRUE,FALSE))</f>
        <v>0</v>
      </c>
      <c r="H46" s="4"/>
      <c r="I46" s="1">
        <f>COUNTIFS($C$1:C46,C46)</f>
        <v>6</v>
      </c>
    </row>
    <row r="47" spans="3:9">
      <c r="C47" s="4">
        <f t="shared" si="2"/>
        <v>-1</v>
      </c>
      <c r="D47" s="4" t="s">
        <v>580</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581</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582</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583</v>
      </c>
      <c r="E50" s="4" t="s">
        <v>559</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c r="C52" s="4">
        <f t="shared" si="2"/>
        <v>0</v>
      </c>
      <c r="D52" s="4" t="s">
        <v>563</v>
      </c>
      <c r="E52" s="4" t="str">
        <f>IF(E42=0,"",E42)</f>
        <v>ÜÜRITAV PIND</v>
      </c>
      <c r="F52" s="6">
        <f>IF('Hoone üldandmed'!$B$4="","",IF(IF(C52&gt;='Hoone üldandmed'!$B$4*1,TRUE,FALSE),C52,""))</f>
        <v>0</v>
      </c>
      <c r="G52" s="6" t="b">
        <f>IF('Hoone üldandmed'!$B$4="",FALSE,IF(C52&gt;='Hoone üldandmed'!$B$4*1,TRUE,FALSE))</f>
        <v>1</v>
      </c>
      <c r="H52" s="4"/>
      <c r="I52" s="1">
        <f>COUNTIFS($C$1:C52,C52)</f>
        <v>2</v>
      </c>
    </row>
    <row r="53" spans="3:9">
      <c r="C53" s="4">
        <f t="shared" si="2"/>
        <v>0</v>
      </c>
      <c r="D53" s="4" t="s">
        <v>566</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c r="C54" s="4">
        <f t="shared" si="2"/>
        <v>0</v>
      </c>
      <c r="D54" s="4" t="s">
        <v>569</v>
      </c>
      <c r="E54" s="4" t="str">
        <f>IF(E44=0,"",E44)</f>
        <v>TEHNOPIND</v>
      </c>
      <c r="F54" s="6">
        <f>IF('Hoone üldandmed'!$B$4="","",IF(IF(C54&gt;='Hoone üldandmed'!$B$4*1,TRUE,FALSE),C54,""))</f>
        <v>0</v>
      </c>
      <c r="G54" s="6" t="b">
        <f>IF('Hoone üldandmed'!$B$4="",FALSE,IF(C54&gt;='Hoone üldandmed'!$B$4*1,TRUE,FALSE))</f>
        <v>1</v>
      </c>
      <c r="H54" s="4"/>
      <c r="I54" s="1">
        <f>COUNTIFS($C$1:C54,C54)</f>
        <v>4</v>
      </c>
    </row>
    <row r="55" spans="3:9">
      <c r="C55" s="4">
        <f t="shared" si="2"/>
        <v>0</v>
      </c>
      <c r="D55" s="4" t="s">
        <v>573</v>
      </c>
      <c r="E55" s="4" t="str">
        <f>IF(E45=0,"",E45)</f>
        <v/>
      </c>
      <c r="F55" s="6">
        <f>IF('Hoone üldandmed'!$B$4="","",IF(IF(C55&gt;='Hoone üldandmed'!$B$4*1,TRUE,FALSE),C55,""))</f>
        <v>0</v>
      </c>
      <c r="G55" s="6" t="b">
        <f>IF('Hoone üldandmed'!$B$4="",FALSE,IF(C55&gt;='Hoone üldandmed'!$B$4*1,TRUE,FALSE))</f>
        <v>1</v>
      </c>
      <c r="H55" s="4"/>
      <c r="I55" s="1">
        <f>COUNTIFS($C$1:C55,C55)</f>
        <v>5</v>
      </c>
    </row>
    <row r="56" spans="3:9">
      <c r="C56" s="4">
        <f t="shared" si="2"/>
        <v>0</v>
      </c>
      <c r="D56" s="4" t="s">
        <v>576</v>
      </c>
      <c r="E56" s="4" t="s">
        <v>577</v>
      </c>
      <c r="F56" s="6">
        <f>IF('Hoone üldandmed'!$B$4="","",IF(IF(C56&gt;='Hoone üldandmed'!$B$4*1,TRUE,FALSE),C56,""))</f>
        <v>0</v>
      </c>
      <c r="G56" s="6" t="b">
        <f>IF('Hoone üldandmed'!$B$4="",FALSE,IF(C56&gt;='Hoone üldandmed'!$B$4*1,TRUE,FALSE))</f>
        <v>1</v>
      </c>
      <c r="H56" s="4"/>
      <c r="I56" s="1">
        <f>COUNTIFS($C$1:C56,C56)</f>
        <v>6</v>
      </c>
    </row>
    <row r="57" spans="3:9">
      <c r="C57" s="4">
        <f t="shared" si="2"/>
        <v>0</v>
      </c>
      <c r="D57" s="4" t="s">
        <v>580</v>
      </c>
      <c r="E57" s="4" t="str">
        <f>IF(E47=0,"",E47)</f>
        <v/>
      </c>
      <c r="F57" s="6">
        <f>IF('Hoone üldandmed'!$B$4="","",IF(IF(C57&gt;='Hoone üldandmed'!$B$4*1,TRUE,FALSE),C57,""))</f>
        <v>0</v>
      </c>
      <c r="G57" s="6" t="b">
        <f>IF('Hoone üldandmed'!$B$4="",FALSE,IF(C57&gt;='Hoone üldandmed'!$B$4*1,TRUE,FALSE))</f>
        <v>1</v>
      </c>
      <c r="H57" s="4"/>
      <c r="I57" s="1">
        <f>COUNTIFS($C$1:C57,C57)</f>
        <v>7</v>
      </c>
    </row>
    <row r="58" spans="3:9">
      <c r="C58" s="4">
        <f t="shared" si="2"/>
        <v>0</v>
      </c>
      <c r="D58" s="4" t="s">
        <v>581</v>
      </c>
      <c r="E58" s="4" t="str">
        <f>IF(E48=0,"",E48)</f>
        <v/>
      </c>
      <c r="F58" s="6">
        <f>IF('Hoone üldandmed'!$B$4="","",IF(IF(C58&gt;='Hoone üldandmed'!$B$4*1,TRUE,FALSE),C58,""))</f>
        <v>0</v>
      </c>
      <c r="G58" s="6" t="b">
        <f>IF('Hoone üldandmed'!$B$4="",FALSE,IF(C58&gt;='Hoone üldandmed'!$B$4*1,TRUE,FALSE))</f>
        <v>1</v>
      </c>
      <c r="H58" s="4"/>
      <c r="I58" s="1">
        <f>COUNTIFS($C$1:C58,C58)</f>
        <v>8</v>
      </c>
    </row>
    <row r="59" spans="3:9">
      <c r="C59" s="4">
        <f t="shared" si="2"/>
        <v>0</v>
      </c>
      <c r="D59" s="4" t="s">
        <v>582</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c r="C60" s="4">
        <f t="shared" si="2"/>
        <v>0</v>
      </c>
      <c r="D60" s="4" t="s">
        <v>583</v>
      </c>
      <c r="E60" s="4" t="s">
        <v>559</v>
      </c>
      <c r="F60" s="6">
        <f>IF('Hoone üldandmed'!$B$4="","",IF(IF(C60&gt;='Hoone üldandmed'!$B$4*1,TRUE,FALSE),C60,""))</f>
        <v>0</v>
      </c>
      <c r="G60" s="6" t="b">
        <f>IF('Hoone üldandmed'!$B$4="",FALSE,IF(C60&gt;='Hoone üldandmed'!$B$4*1,TRUE,FALSE))</f>
        <v>1</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563</v>
      </c>
      <c r="E62" s="4" t="str">
        <f>IF(E52=0,"",E52)</f>
        <v>ÜÜRITAV PIND</v>
      </c>
      <c r="F62" s="7">
        <f>IF(IF(C62&lt;='Hoone üldandmed'!$B$3*1,TRUE,FALSE),C62,"")</f>
        <v>1</v>
      </c>
      <c r="G62" s="7" t="b">
        <f>IF(C62&lt;='Hoone üldandmed'!$B$3*1,TRUE,FALSE)</f>
        <v>1</v>
      </c>
      <c r="H62" s="4"/>
      <c r="I62" s="1">
        <f>COUNTIFS($C$1:C62,C62)</f>
        <v>2</v>
      </c>
    </row>
    <row r="63" spans="3:9">
      <c r="C63" s="4">
        <f t="shared" si="2"/>
        <v>1</v>
      </c>
      <c r="D63" s="4" t="s">
        <v>566</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569</v>
      </c>
      <c r="E64" s="4" t="str">
        <f>IF(E54=0,"",E54)</f>
        <v>TEHNOPIND</v>
      </c>
      <c r="F64" s="7">
        <f>IF(IF(C64&lt;='Hoone üldandmed'!$B$3*1,TRUE,FALSE),C64,"")</f>
        <v>1</v>
      </c>
      <c r="G64" s="7" t="b">
        <f>IF(C64&lt;='Hoone üldandmed'!$B$3*1,TRUE,FALSE)</f>
        <v>1</v>
      </c>
      <c r="H64" s="4"/>
      <c r="I64" s="1">
        <f>COUNTIFS($C$1:C64,C64)</f>
        <v>4</v>
      </c>
    </row>
    <row r="65" spans="3:9">
      <c r="C65" s="4">
        <f t="shared" si="2"/>
        <v>1</v>
      </c>
      <c r="D65" s="4" t="s">
        <v>573</v>
      </c>
      <c r="E65" s="4" t="str">
        <f>IF(E55=0,"",E55)</f>
        <v/>
      </c>
      <c r="F65" s="7">
        <f>IF(IF(C65&lt;='Hoone üldandmed'!$B$3*1,TRUE,FALSE),C65,"")</f>
        <v>1</v>
      </c>
      <c r="G65" s="7" t="b">
        <f>IF(C65&lt;='Hoone üldandmed'!$B$3*1,TRUE,FALSE)</f>
        <v>1</v>
      </c>
      <c r="H65" s="4"/>
      <c r="I65" s="1">
        <f>COUNTIFS($C$1:C65,C65)</f>
        <v>5</v>
      </c>
    </row>
    <row r="66" spans="3:9">
      <c r="C66" s="4">
        <f t="shared" si="2"/>
        <v>1</v>
      </c>
      <c r="D66" s="4" t="s">
        <v>576</v>
      </c>
      <c r="E66" s="4" t="s">
        <v>577</v>
      </c>
      <c r="F66" s="7">
        <f>IF(IF(C66&lt;='Hoone üldandmed'!$B$3*1,TRUE,FALSE),C66,"")</f>
        <v>1</v>
      </c>
      <c r="G66" s="7" t="b">
        <f>IF(C66&lt;='Hoone üldandmed'!$B$3*1,TRUE,FALSE)</f>
        <v>1</v>
      </c>
      <c r="H66" s="4"/>
      <c r="I66" s="1">
        <f>COUNTIFS($C$1:C66,C66)</f>
        <v>6</v>
      </c>
    </row>
    <row r="67" spans="3:9">
      <c r="C67" s="4">
        <f t="shared" ref="C67:C76" si="3">C57+1</f>
        <v>1</v>
      </c>
      <c r="D67" s="4" t="s">
        <v>580</v>
      </c>
      <c r="E67" s="4" t="str">
        <f>IF(E57=0,"",E57)</f>
        <v/>
      </c>
      <c r="F67" s="7">
        <f>IF(IF(C67&lt;='Hoone üldandmed'!$B$3*1,TRUE,FALSE),C67,"")</f>
        <v>1</v>
      </c>
      <c r="G67" s="7" t="b">
        <f>IF(C67&lt;='Hoone üldandmed'!$B$3*1,TRUE,FALSE)</f>
        <v>1</v>
      </c>
      <c r="H67" s="4"/>
      <c r="I67" s="1">
        <f>COUNTIFS($C$1:C67,C67)</f>
        <v>7</v>
      </c>
    </row>
    <row r="68" spans="3:9">
      <c r="C68" s="4">
        <f t="shared" si="3"/>
        <v>1</v>
      </c>
      <c r="D68" s="4" t="s">
        <v>581</v>
      </c>
      <c r="E68" s="4" t="str">
        <f>IF(E58=0,"",E58)</f>
        <v/>
      </c>
      <c r="F68" s="7">
        <f>IF(IF(C68&lt;='Hoone üldandmed'!$B$3*1,TRUE,FALSE),C68,"")</f>
        <v>1</v>
      </c>
      <c r="G68" s="7" t="b">
        <f>IF(C68&lt;='Hoone üldandmed'!$B$3*1,TRUE,FALSE)</f>
        <v>1</v>
      </c>
      <c r="H68" s="4"/>
      <c r="I68" s="1">
        <f>COUNTIFS($C$1:C68,C68)</f>
        <v>8</v>
      </c>
    </row>
    <row r="69" spans="3:9">
      <c r="C69" s="4">
        <f t="shared" si="3"/>
        <v>1</v>
      </c>
      <c r="D69" s="4" t="s">
        <v>582</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583</v>
      </c>
      <c r="E70" s="4" t="s">
        <v>559</v>
      </c>
      <c r="F70" s="7">
        <f>IF(IF(C70&lt;='Hoone üldandmed'!$B$3*1,TRUE,FALSE),C70,"")</f>
        <v>1</v>
      </c>
      <c r="G70" s="7" t="b">
        <f>IF(C70&lt;='Hoone üldandmed'!$B$3*1,TRUE,FALSE)</f>
        <v>1</v>
      </c>
      <c r="H70" s="4"/>
    </row>
    <row r="71" spans="3:9">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c r="C72" s="4">
        <f t="shared" si="3"/>
        <v>2</v>
      </c>
      <c r="D72" s="4" t="s">
        <v>563</v>
      </c>
      <c r="E72" s="4" t="str">
        <f>IF(E62=0,"",E62)</f>
        <v>ÜÜRITAV PIND</v>
      </c>
      <c r="F72" s="7">
        <f>IF(IF(C72&lt;='Hoone üldandmed'!$B$3*1,TRUE,FALSE),C72,"")</f>
        <v>2</v>
      </c>
      <c r="G72" s="7" t="b">
        <f>IF(C72&lt;='Hoone üldandmed'!$B$3*1,TRUE,FALSE)</f>
        <v>1</v>
      </c>
      <c r="H72" s="4"/>
      <c r="I72" s="1">
        <f>COUNTIFS($C$1:C72,C72)</f>
        <v>2</v>
      </c>
    </row>
    <row r="73" spans="3:9">
      <c r="C73" s="4">
        <f t="shared" si="3"/>
        <v>2</v>
      </c>
      <c r="D73" s="4" t="s">
        <v>566</v>
      </c>
      <c r="E73" s="4" t="str">
        <f>IF(E63=0,"",E63)</f>
        <v>VERTIKAALSETE ÜHENDUSTEEDE PIND</v>
      </c>
      <c r="F73" s="7">
        <f>IF(IF(C73&lt;='Hoone üldandmed'!$B$3*1,TRUE,FALSE),C73,"")</f>
        <v>2</v>
      </c>
      <c r="G73" s="7" t="b">
        <f>IF(C73&lt;='Hoone üldandmed'!$B$3*1,TRUE,FALSE)</f>
        <v>1</v>
      </c>
      <c r="H73" s="4"/>
      <c r="I73" s="1">
        <f>COUNTIFS($C$1:C73,C73)</f>
        <v>3</v>
      </c>
    </row>
    <row r="74" spans="3:9">
      <c r="C74" s="4">
        <f t="shared" si="3"/>
        <v>2</v>
      </c>
      <c r="D74" s="4" t="s">
        <v>569</v>
      </c>
      <c r="E74" s="4" t="str">
        <f>IF(E64=0,"",E64)</f>
        <v>TEHNOPIND</v>
      </c>
      <c r="F74" s="7">
        <f>IF(IF(C74&lt;='Hoone üldandmed'!$B$3*1,TRUE,FALSE),C74,"")</f>
        <v>2</v>
      </c>
      <c r="G74" s="7" t="b">
        <f>IF(C74&lt;='Hoone üldandmed'!$B$3*1,TRUE,FALSE)</f>
        <v>1</v>
      </c>
      <c r="H74" s="4"/>
      <c r="I74" s="1">
        <f>COUNTIFS($C$1:C74,C74)</f>
        <v>4</v>
      </c>
    </row>
    <row r="75" spans="3:9">
      <c r="C75" s="4">
        <f t="shared" si="3"/>
        <v>2</v>
      </c>
      <c r="D75" s="4" t="s">
        <v>573</v>
      </c>
      <c r="E75" s="4" t="str">
        <f>IF(E65=0,"",E65)</f>
        <v/>
      </c>
      <c r="F75" s="7">
        <f>IF(IF(C75&lt;='Hoone üldandmed'!$B$3*1,TRUE,FALSE),C75,"")</f>
        <v>2</v>
      </c>
      <c r="G75" s="7" t="b">
        <f>IF(C75&lt;='Hoone üldandmed'!$B$3*1,TRUE,FALSE)</f>
        <v>1</v>
      </c>
      <c r="H75" s="4"/>
      <c r="I75" s="1">
        <f>COUNTIFS($C$1:C75,C75)</f>
        <v>5</v>
      </c>
    </row>
    <row r="76" spans="3:9">
      <c r="C76" s="4">
        <f t="shared" si="3"/>
        <v>2</v>
      </c>
      <c r="D76" s="4" t="s">
        <v>576</v>
      </c>
      <c r="E76" s="4" t="s">
        <v>577</v>
      </c>
      <c r="F76" s="7">
        <f>IF(IF(C76&lt;='Hoone üldandmed'!$B$3*1,TRUE,FALSE),C76,"")</f>
        <v>2</v>
      </c>
      <c r="G76" s="7" t="b">
        <f>IF(C76&lt;='Hoone üldandmed'!$B$3*1,TRUE,FALSE)</f>
        <v>1</v>
      </c>
      <c r="H76" s="4"/>
      <c r="I76" s="1">
        <f>COUNTIFS($C$1:C76,C76)</f>
        <v>6</v>
      </c>
    </row>
    <row r="77" spans="3:9">
      <c r="C77" s="4">
        <f t="shared" ref="C77:C86" si="4">C67+1</f>
        <v>2</v>
      </c>
      <c r="D77" s="4" t="s">
        <v>580</v>
      </c>
      <c r="E77" s="4" t="str">
        <f>IF(E67=0,"",E67)</f>
        <v/>
      </c>
      <c r="F77" s="7">
        <f>IF(IF(C77&lt;='Hoone üldandmed'!$B$3*1,TRUE,FALSE),C77,"")</f>
        <v>2</v>
      </c>
      <c r="G77" s="7" t="b">
        <f>IF(C77&lt;='Hoone üldandmed'!$B$3*1,TRUE,FALSE)</f>
        <v>1</v>
      </c>
      <c r="H77" s="4"/>
      <c r="I77" s="1">
        <f>COUNTIFS($C$1:C77,C77)</f>
        <v>7</v>
      </c>
    </row>
    <row r="78" spans="3:9">
      <c r="C78" s="4">
        <f t="shared" si="4"/>
        <v>2</v>
      </c>
      <c r="D78" s="4" t="s">
        <v>581</v>
      </c>
      <c r="E78" s="4" t="str">
        <f>IF(E68=0,"",E68)</f>
        <v/>
      </c>
      <c r="F78" s="7">
        <f>IF(IF(C78&lt;='Hoone üldandmed'!$B$3*1,TRUE,FALSE),C78,"")</f>
        <v>2</v>
      </c>
      <c r="G78" s="7" t="b">
        <f>IF(C78&lt;='Hoone üldandmed'!$B$3*1,TRUE,FALSE)</f>
        <v>1</v>
      </c>
      <c r="H78" s="4"/>
      <c r="I78" s="1">
        <f>COUNTIFS($C$1:C78,C78)</f>
        <v>8</v>
      </c>
    </row>
    <row r="79" spans="3:9">
      <c r="C79" s="4">
        <f t="shared" si="4"/>
        <v>2</v>
      </c>
      <c r="D79" s="4" t="s">
        <v>582</v>
      </c>
      <c r="E79" s="4" t="str">
        <f>IF(E69=0,"",E69)</f>
        <v>KORRUSE AVATUD NETOPIND</v>
      </c>
      <c r="F79" s="7">
        <f>IF(IF(C79&lt;='Hoone üldandmed'!$B$3*1,TRUE,FALSE),C79,"")</f>
        <v>2</v>
      </c>
      <c r="G79" s="7" t="b">
        <f>IF(C79&lt;='Hoone üldandmed'!$B$3*1,TRUE,FALSE)</f>
        <v>1</v>
      </c>
      <c r="H79" s="4"/>
      <c r="I79" s="1">
        <f>COUNTIFS($C$1:C79,C79)</f>
        <v>9</v>
      </c>
    </row>
    <row r="80" spans="3:9">
      <c r="C80" s="4">
        <f t="shared" si="4"/>
        <v>2</v>
      </c>
      <c r="D80" s="4" t="s">
        <v>583</v>
      </c>
      <c r="E80" s="4" t="s">
        <v>559</v>
      </c>
      <c r="F80" s="7">
        <f>IF(IF(C80&lt;='Hoone üldandmed'!$B$3*1,TRUE,FALSE),C80,"")</f>
        <v>2</v>
      </c>
      <c r="G80" s="7" t="b">
        <f>IF(C80&lt;='Hoone üldandmed'!$B$3*1,TRUE,FALSE)</f>
        <v>1</v>
      </c>
      <c r="H80" s="4"/>
    </row>
    <row r="81" spans="3:9">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c r="C82" s="4">
        <f t="shared" si="4"/>
        <v>3</v>
      </c>
      <c r="D82" s="4" t="s">
        <v>563</v>
      </c>
      <c r="E82" s="4" t="str">
        <f>IF(E72=0,"",E72)</f>
        <v>ÜÜRITAV PIND</v>
      </c>
      <c r="F82" s="7">
        <f>IF(IF(C82&lt;='Hoone üldandmed'!$B$3*1,TRUE,FALSE),C82,"")</f>
        <v>3</v>
      </c>
      <c r="G82" s="7" t="b">
        <f>IF(C82&lt;='Hoone üldandmed'!$B$3*1,TRUE,FALSE)</f>
        <v>1</v>
      </c>
      <c r="H82" s="4"/>
      <c r="I82" s="1">
        <f>COUNTIFS($C$1:C82,C82)</f>
        <v>2</v>
      </c>
    </row>
    <row r="83" spans="3:9">
      <c r="C83" s="4">
        <f t="shared" si="4"/>
        <v>3</v>
      </c>
      <c r="D83" s="4" t="s">
        <v>566</v>
      </c>
      <c r="E83" s="4" t="str">
        <f>IF(E73=0,"",E73)</f>
        <v>VERTIKAALSETE ÜHENDUSTEEDE PIND</v>
      </c>
      <c r="F83" s="7">
        <f>IF(IF(C83&lt;='Hoone üldandmed'!$B$3*1,TRUE,FALSE),C83,"")</f>
        <v>3</v>
      </c>
      <c r="G83" s="7" t="b">
        <f>IF(C83&lt;='Hoone üldandmed'!$B$3*1,TRUE,FALSE)</f>
        <v>1</v>
      </c>
      <c r="H83" s="4"/>
      <c r="I83" s="1">
        <f>COUNTIFS($C$1:C83,C83)</f>
        <v>3</v>
      </c>
    </row>
    <row r="84" spans="3:9">
      <c r="C84" s="4">
        <f t="shared" si="4"/>
        <v>3</v>
      </c>
      <c r="D84" s="4" t="s">
        <v>569</v>
      </c>
      <c r="E84" s="4" t="str">
        <f>IF(E74=0,"",E74)</f>
        <v>TEHNOPIND</v>
      </c>
      <c r="F84" s="7">
        <f>IF(IF(C84&lt;='Hoone üldandmed'!$B$3*1,TRUE,FALSE),C84,"")</f>
        <v>3</v>
      </c>
      <c r="G84" s="7" t="b">
        <f>IF(C84&lt;='Hoone üldandmed'!$B$3*1,TRUE,FALSE)</f>
        <v>1</v>
      </c>
      <c r="H84" s="4"/>
      <c r="I84" s="1">
        <f>COUNTIFS($C$1:C84,C84)</f>
        <v>4</v>
      </c>
    </row>
    <row r="85" spans="3:9">
      <c r="C85" s="4">
        <f t="shared" si="4"/>
        <v>3</v>
      </c>
      <c r="D85" s="4" t="s">
        <v>573</v>
      </c>
      <c r="E85" s="4" t="str">
        <f>IF(E75=0,"",E75)</f>
        <v/>
      </c>
      <c r="F85" s="7">
        <f>IF(IF(C85&lt;='Hoone üldandmed'!$B$3*1,TRUE,FALSE),C85,"")</f>
        <v>3</v>
      </c>
      <c r="G85" s="7" t="b">
        <f>IF(C85&lt;='Hoone üldandmed'!$B$3*1,TRUE,FALSE)</f>
        <v>1</v>
      </c>
      <c r="H85" s="4"/>
      <c r="I85" s="1">
        <f>COUNTIFS($C$1:C85,C85)</f>
        <v>5</v>
      </c>
    </row>
    <row r="86" spans="3:9">
      <c r="C86" s="4">
        <f t="shared" si="4"/>
        <v>3</v>
      </c>
      <c r="D86" s="4" t="s">
        <v>576</v>
      </c>
      <c r="E86" s="4" t="s">
        <v>577</v>
      </c>
      <c r="F86" s="7">
        <f>IF(IF(C86&lt;='Hoone üldandmed'!$B$3*1,TRUE,FALSE),C86,"")</f>
        <v>3</v>
      </c>
      <c r="G86" s="7" t="b">
        <f>IF(C86&lt;='Hoone üldandmed'!$B$3*1,TRUE,FALSE)</f>
        <v>1</v>
      </c>
      <c r="H86" s="4"/>
      <c r="I86" s="1">
        <f>COUNTIFS($C$1:C86,C86)</f>
        <v>6</v>
      </c>
    </row>
    <row r="87" spans="3:9">
      <c r="C87" s="4">
        <f t="shared" ref="C87:C96" si="5">C77+1</f>
        <v>3</v>
      </c>
      <c r="D87" s="4" t="s">
        <v>580</v>
      </c>
      <c r="E87" s="4" t="str">
        <f>IF(E77=0,"",E77)</f>
        <v/>
      </c>
      <c r="F87" s="7">
        <f>IF(IF(C87&lt;='Hoone üldandmed'!$B$3*1,TRUE,FALSE),C87,"")</f>
        <v>3</v>
      </c>
      <c r="G87" s="7" t="b">
        <f>IF(C87&lt;='Hoone üldandmed'!$B$3*1,TRUE,FALSE)</f>
        <v>1</v>
      </c>
      <c r="H87" s="4"/>
      <c r="I87" s="1">
        <f>COUNTIFS($C$1:C87,C87)</f>
        <v>7</v>
      </c>
    </row>
    <row r="88" spans="3:9">
      <c r="C88" s="4">
        <f t="shared" si="5"/>
        <v>3</v>
      </c>
      <c r="D88" s="4" t="s">
        <v>581</v>
      </c>
      <c r="E88" s="4" t="str">
        <f>IF(E78=0,"",E78)</f>
        <v/>
      </c>
      <c r="F88" s="7">
        <f>IF(IF(C88&lt;='Hoone üldandmed'!$B$3*1,TRUE,FALSE),C88,"")</f>
        <v>3</v>
      </c>
      <c r="G88" s="7" t="b">
        <f>IF(C88&lt;='Hoone üldandmed'!$B$3*1,TRUE,FALSE)</f>
        <v>1</v>
      </c>
      <c r="H88" s="4"/>
      <c r="I88" s="1">
        <f>COUNTIFS($C$1:C88,C88)</f>
        <v>8</v>
      </c>
    </row>
    <row r="89" spans="3:9">
      <c r="C89" s="4">
        <f t="shared" si="5"/>
        <v>3</v>
      </c>
      <c r="D89" s="4" t="s">
        <v>582</v>
      </c>
      <c r="E89" s="4" t="str">
        <f>IF(E79=0,"",E79)</f>
        <v>KORRUSE AVATUD NETOPIND</v>
      </c>
      <c r="F89" s="7">
        <f>IF(IF(C89&lt;='Hoone üldandmed'!$B$3*1,TRUE,FALSE),C89,"")</f>
        <v>3</v>
      </c>
      <c r="G89" s="7" t="b">
        <f>IF(C89&lt;='Hoone üldandmed'!$B$3*1,TRUE,FALSE)</f>
        <v>1</v>
      </c>
      <c r="H89" s="4"/>
      <c r="I89" s="1">
        <f>COUNTIFS($C$1:C89,C89)</f>
        <v>9</v>
      </c>
    </row>
    <row r="90" spans="3:9">
      <c r="C90" s="4">
        <f t="shared" si="5"/>
        <v>3</v>
      </c>
      <c r="D90" s="4" t="s">
        <v>583</v>
      </c>
      <c r="E90" s="4" t="s">
        <v>559</v>
      </c>
      <c r="F90" s="7">
        <f>IF(IF(C90&lt;='Hoone üldandmed'!$B$3*1,TRUE,FALSE),C90,"")</f>
        <v>3</v>
      </c>
      <c r="G90" s="7" t="b">
        <f>IF(C90&lt;='Hoone üldandmed'!$B$3*1,TRUE,FALSE)</f>
        <v>1</v>
      </c>
      <c r="H90" s="4"/>
    </row>
    <row r="91" spans="3:9">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c r="C92" s="4">
        <f t="shared" si="5"/>
        <v>4</v>
      </c>
      <c r="D92" s="4" t="s">
        <v>563</v>
      </c>
      <c r="E92" s="4" t="str">
        <f>IF(E82=0,"",E82)</f>
        <v>ÜÜRITAV PIND</v>
      </c>
      <c r="F92" s="7">
        <f>IF(IF(C92&lt;='Hoone üldandmed'!$B$3*1,TRUE,FALSE),C92,"")</f>
        <v>4</v>
      </c>
      <c r="G92" s="7" t="b">
        <f>IF(C92&lt;='Hoone üldandmed'!$B$3*1,TRUE,FALSE)</f>
        <v>1</v>
      </c>
      <c r="H92" s="4"/>
      <c r="I92" s="1">
        <f>COUNTIFS($C$1:C92,C92)</f>
        <v>2</v>
      </c>
    </row>
    <row r="93" spans="3:9">
      <c r="C93" s="4">
        <f t="shared" si="5"/>
        <v>4</v>
      </c>
      <c r="D93" s="4" t="s">
        <v>566</v>
      </c>
      <c r="E93" s="4" t="str">
        <f>IF(E83=0,"",E83)</f>
        <v>VERTIKAALSETE ÜHENDUSTEEDE PIND</v>
      </c>
      <c r="F93" s="7">
        <f>IF(IF(C93&lt;='Hoone üldandmed'!$B$3*1,TRUE,FALSE),C93,"")</f>
        <v>4</v>
      </c>
      <c r="G93" s="7" t="b">
        <f>IF(C93&lt;='Hoone üldandmed'!$B$3*1,TRUE,FALSE)</f>
        <v>1</v>
      </c>
      <c r="H93" s="4"/>
      <c r="I93" s="1">
        <f>COUNTIFS($C$1:C93,C93)</f>
        <v>3</v>
      </c>
    </row>
    <row r="94" spans="3:9">
      <c r="C94" s="4">
        <f t="shared" si="5"/>
        <v>4</v>
      </c>
      <c r="D94" s="4" t="s">
        <v>569</v>
      </c>
      <c r="E94" s="4" t="str">
        <f>IF(E84=0,"",E84)</f>
        <v>TEHNOPIND</v>
      </c>
      <c r="F94" s="7">
        <f>IF(IF(C94&lt;='Hoone üldandmed'!$B$3*1,TRUE,FALSE),C94,"")</f>
        <v>4</v>
      </c>
      <c r="G94" s="7" t="b">
        <f>IF(C94&lt;='Hoone üldandmed'!$B$3*1,TRUE,FALSE)</f>
        <v>1</v>
      </c>
      <c r="H94" s="4"/>
      <c r="I94" s="1">
        <f>COUNTIFS($C$1:C94,C94)</f>
        <v>4</v>
      </c>
    </row>
    <row r="95" spans="3:9">
      <c r="C95" s="4">
        <f t="shared" si="5"/>
        <v>4</v>
      </c>
      <c r="D95" s="4" t="s">
        <v>573</v>
      </c>
      <c r="E95" s="4" t="str">
        <f>IF(E85=0,"",E85)</f>
        <v/>
      </c>
      <c r="F95" s="7">
        <f>IF(IF(C95&lt;='Hoone üldandmed'!$B$3*1,TRUE,FALSE),C95,"")</f>
        <v>4</v>
      </c>
      <c r="G95" s="7" t="b">
        <f>IF(C95&lt;='Hoone üldandmed'!$B$3*1,TRUE,FALSE)</f>
        <v>1</v>
      </c>
      <c r="H95" s="4"/>
      <c r="I95" s="1">
        <f>COUNTIFS($C$1:C95,C95)</f>
        <v>5</v>
      </c>
    </row>
    <row r="96" spans="3:9">
      <c r="C96" s="4">
        <f t="shared" si="5"/>
        <v>4</v>
      </c>
      <c r="D96" s="4" t="s">
        <v>576</v>
      </c>
      <c r="E96" s="4" t="s">
        <v>577</v>
      </c>
      <c r="F96" s="7">
        <f>IF(IF(C96&lt;='Hoone üldandmed'!$B$3*1,TRUE,FALSE),C96,"")</f>
        <v>4</v>
      </c>
      <c r="G96" s="7" t="b">
        <f>IF(C96&lt;='Hoone üldandmed'!$B$3*1,TRUE,FALSE)</f>
        <v>1</v>
      </c>
      <c r="H96" s="4"/>
      <c r="I96" s="1">
        <f>COUNTIFS($C$1:C96,C96)</f>
        <v>6</v>
      </c>
    </row>
    <row r="97" spans="3:9">
      <c r="C97" s="4">
        <f t="shared" ref="C97:C106" si="6">C87+1</f>
        <v>4</v>
      </c>
      <c r="D97" s="4" t="s">
        <v>580</v>
      </c>
      <c r="E97" s="4" t="str">
        <f>IF(E87=0,"",E87)</f>
        <v/>
      </c>
      <c r="F97" s="7">
        <f>IF(IF(C97&lt;='Hoone üldandmed'!$B$3*1,TRUE,FALSE),C97,"")</f>
        <v>4</v>
      </c>
      <c r="G97" s="7" t="b">
        <f>IF(C97&lt;='Hoone üldandmed'!$B$3*1,TRUE,FALSE)</f>
        <v>1</v>
      </c>
      <c r="H97" s="4"/>
      <c r="I97" s="1">
        <f>COUNTIFS($C$1:C97,C97)</f>
        <v>7</v>
      </c>
    </row>
    <row r="98" spans="3:9">
      <c r="C98" s="4">
        <f t="shared" si="6"/>
        <v>4</v>
      </c>
      <c r="D98" s="4" t="s">
        <v>581</v>
      </c>
      <c r="E98" s="4" t="str">
        <f>IF(E88=0,"",E88)</f>
        <v/>
      </c>
      <c r="F98" s="7">
        <f>IF(IF(C98&lt;='Hoone üldandmed'!$B$3*1,TRUE,FALSE),C98,"")</f>
        <v>4</v>
      </c>
      <c r="G98" s="7" t="b">
        <f>IF(C98&lt;='Hoone üldandmed'!$B$3*1,TRUE,FALSE)</f>
        <v>1</v>
      </c>
      <c r="H98" s="4"/>
      <c r="I98" s="1">
        <f>COUNTIFS($C$1:C98,C98)</f>
        <v>8</v>
      </c>
    </row>
    <row r="99" spans="3:9">
      <c r="C99" s="4">
        <f t="shared" si="6"/>
        <v>4</v>
      </c>
      <c r="D99" s="4" t="s">
        <v>582</v>
      </c>
      <c r="E99" s="4" t="str">
        <f>IF(E89=0,"",E89)</f>
        <v>KORRUSE AVATUD NETOPIND</v>
      </c>
      <c r="F99" s="7">
        <f>IF(IF(C99&lt;='Hoone üldandmed'!$B$3*1,TRUE,FALSE),C99,"")</f>
        <v>4</v>
      </c>
      <c r="G99" s="7" t="b">
        <f>IF(C99&lt;='Hoone üldandmed'!$B$3*1,TRUE,FALSE)</f>
        <v>1</v>
      </c>
      <c r="H99" s="4"/>
      <c r="I99" s="1">
        <f>COUNTIFS($C$1:C99,C99)</f>
        <v>9</v>
      </c>
    </row>
    <row r="100" spans="3:9">
      <c r="C100" s="4">
        <f t="shared" si="6"/>
        <v>4</v>
      </c>
      <c r="D100" s="4" t="s">
        <v>583</v>
      </c>
      <c r="E100" s="4" t="s">
        <v>559</v>
      </c>
      <c r="F100" s="7">
        <f>IF(IF(C100&lt;='Hoone üldandmed'!$B$3*1,TRUE,FALSE),C100,"")</f>
        <v>4</v>
      </c>
      <c r="G100" s="7" t="b">
        <f>IF(C100&lt;='Hoone üldandmed'!$B$3*1,TRUE,FALSE)</f>
        <v>1</v>
      </c>
      <c r="H100" s="4"/>
    </row>
    <row r="101" spans="3:9">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c r="C102" s="4">
        <f t="shared" si="6"/>
        <v>5</v>
      </c>
      <c r="D102" s="4" t="s">
        <v>563</v>
      </c>
      <c r="E102" s="4" t="str">
        <f>IF(E92=0,"",E92)</f>
        <v>ÜÜRITAV PIND</v>
      </c>
      <c r="F102" s="7">
        <f>IF(IF(C102&lt;='Hoone üldandmed'!$B$3*1,TRUE,FALSE),C102,"")</f>
        <v>5</v>
      </c>
      <c r="G102" s="7" t="b">
        <f>IF(C102&lt;='Hoone üldandmed'!$B$3*1,TRUE,FALSE)</f>
        <v>1</v>
      </c>
      <c r="H102" s="4"/>
      <c r="I102" s="1">
        <f>COUNTIFS($C$1:C102,C102)</f>
        <v>2</v>
      </c>
    </row>
    <row r="103" spans="3:9">
      <c r="C103" s="4">
        <f t="shared" si="6"/>
        <v>5</v>
      </c>
      <c r="D103" s="4" t="s">
        <v>566</v>
      </c>
      <c r="E103" s="4" t="str">
        <f>IF(E93=0,"",E93)</f>
        <v>VERTIKAALSETE ÜHENDUSTEEDE PIND</v>
      </c>
      <c r="F103" s="7">
        <f>IF(IF(C103&lt;='Hoone üldandmed'!$B$3*1,TRUE,FALSE),C103,"")</f>
        <v>5</v>
      </c>
      <c r="G103" s="7" t="b">
        <f>IF(C103&lt;='Hoone üldandmed'!$B$3*1,TRUE,FALSE)</f>
        <v>1</v>
      </c>
      <c r="H103" s="4"/>
      <c r="I103" s="1">
        <f>COUNTIFS($C$1:C103,C103)</f>
        <v>3</v>
      </c>
    </row>
    <row r="104" spans="3:9">
      <c r="C104" s="4">
        <f t="shared" si="6"/>
        <v>5</v>
      </c>
      <c r="D104" s="4" t="s">
        <v>569</v>
      </c>
      <c r="E104" s="4" t="str">
        <f>IF(E94=0,"",E94)</f>
        <v>TEHNOPIND</v>
      </c>
      <c r="F104" s="7">
        <f>IF(IF(C104&lt;='Hoone üldandmed'!$B$3*1,TRUE,FALSE),C104,"")</f>
        <v>5</v>
      </c>
      <c r="G104" s="7" t="b">
        <f>IF(C104&lt;='Hoone üldandmed'!$B$3*1,TRUE,FALSE)</f>
        <v>1</v>
      </c>
      <c r="H104" s="4"/>
      <c r="I104" s="1">
        <f>COUNTIFS($C$1:C104,C104)</f>
        <v>4</v>
      </c>
    </row>
    <row r="105" spans="3:9">
      <c r="C105" s="4">
        <f t="shared" si="6"/>
        <v>5</v>
      </c>
      <c r="D105" s="4" t="s">
        <v>573</v>
      </c>
      <c r="E105" s="4" t="str">
        <f>IF(E95=0,"",E95)</f>
        <v/>
      </c>
      <c r="F105" s="7">
        <f>IF(IF(C105&lt;='Hoone üldandmed'!$B$3*1,TRUE,FALSE),C105,"")</f>
        <v>5</v>
      </c>
      <c r="G105" s="7" t="b">
        <f>IF(C105&lt;='Hoone üldandmed'!$B$3*1,TRUE,FALSE)</f>
        <v>1</v>
      </c>
      <c r="H105" s="4"/>
      <c r="I105" s="1">
        <f>COUNTIFS($C$1:C105,C105)</f>
        <v>5</v>
      </c>
    </row>
    <row r="106" spans="3:9">
      <c r="C106" s="4">
        <f t="shared" si="6"/>
        <v>5</v>
      </c>
      <c r="D106" s="4" t="s">
        <v>576</v>
      </c>
      <c r="E106" s="4" t="s">
        <v>577</v>
      </c>
      <c r="F106" s="7">
        <f>IF(IF(C106&lt;='Hoone üldandmed'!$B$3*1,TRUE,FALSE),C106,"")</f>
        <v>5</v>
      </c>
      <c r="G106" s="7" t="b">
        <f>IF(C106&lt;='Hoone üldandmed'!$B$3*1,TRUE,FALSE)</f>
        <v>1</v>
      </c>
      <c r="H106" s="4"/>
      <c r="I106" s="1">
        <f>COUNTIFS($C$1:C106,C106)</f>
        <v>6</v>
      </c>
    </row>
    <row r="107" spans="3:9">
      <c r="C107" s="4">
        <f t="shared" ref="C107:C116" si="7">C97+1</f>
        <v>5</v>
      </c>
      <c r="D107" s="4" t="s">
        <v>580</v>
      </c>
      <c r="E107" s="4" t="str">
        <f>IF(E97=0,"",E97)</f>
        <v/>
      </c>
      <c r="F107" s="7">
        <f>IF(IF(C107&lt;='Hoone üldandmed'!$B$3*1,TRUE,FALSE),C107,"")</f>
        <v>5</v>
      </c>
      <c r="G107" s="7" t="b">
        <f>IF(C107&lt;='Hoone üldandmed'!$B$3*1,TRUE,FALSE)</f>
        <v>1</v>
      </c>
      <c r="H107" s="4"/>
      <c r="I107" s="1">
        <f>COUNTIFS($C$1:C107,C107)</f>
        <v>7</v>
      </c>
    </row>
    <row r="108" spans="3:9">
      <c r="C108" s="4">
        <f t="shared" si="7"/>
        <v>5</v>
      </c>
      <c r="D108" s="4" t="s">
        <v>581</v>
      </c>
      <c r="E108" s="4" t="str">
        <f>IF(E98=0,"",E98)</f>
        <v/>
      </c>
      <c r="F108" s="7">
        <f>IF(IF(C108&lt;='Hoone üldandmed'!$B$3*1,TRUE,FALSE),C108,"")</f>
        <v>5</v>
      </c>
      <c r="G108" s="7" t="b">
        <f>IF(C108&lt;='Hoone üldandmed'!$B$3*1,TRUE,FALSE)</f>
        <v>1</v>
      </c>
      <c r="H108" s="4"/>
      <c r="I108" s="1">
        <f>COUNTIFS($C$1:C108,C108)</f>
        <v>8</v>
      </c>
    </row>
    <row r="109" spans="3:9">
      <c r="C109" s="4">
        <f t="shared" si="7"/>
        <v>5</v>
      </c>
      <c r="D109" s="4" t="s">
        <v>582</v>
      </c>
      <c r="E109" s="4" t="str">
        <f>IF(E99=0,"",E99)</f>
        <v>KORRUSE AVATUD NETOPIND</v>
      </c>
      <c r="F109" s="7">
        <f>IF(IF(C109&lt;='Hoone üldandmed'!$B$3*1,TRUE,FALSE),C109,"")</f>
        <v>5</v>
      </c>
      <c r="G109" s="7" t="b">
        <f>IF(C109&lt;='Hoone üldandmed'!$B$3*1,TRUE,FALSE)</f>
        <v>1</v>
      </c>
      <c r="H109" s="4"/>
      <c r="I109" s="1">
        <f>COUNTIFS($C$1:C109,C109)</f>
        <v>9</v>
      </c>
    </row>
    <row r="110" spans="3:9">
      <c r="C110" s="4">
        <f t="shared" si="7"/>
        <v>5</v>
      </c>
      <c r="D110" s="4" t="s">
        <v>583</v>
      </c>
      <c r="E110" s="4" t="s">
        <v>559</v>
      </c>
      <c r="F110" s="7">
        <f>IF(IF(C110&lt;='Hoone üldandmed'!$B$3*1,TRUE,FALSE),C110,"")</f>
        <v>5</v>
      </c>
      <c r="G110" s="7" t="b">
        <f>IF(C110&lt;='Hoone üldandmed'!$B$3*1,TRUE,FALSE)</f>
        <v>1</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563</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566</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569</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573</v>
      </c>
      <c r="E115" s="4" t="str">
        <f>IF(E105=0,"",E105)</f>
        <v/>
      </c>
      <c r="F115" s="7" t="str">
        <f>IF(IF(C115&lt;='Hoone üldandmed'!$B$3*1,TRUE,FALSE),C115,"")</f>
        <v/>
      </c>
      <c r="G115" s="7" t="b">
        <f>IF(C115&lt;='Hoone üldandmed'!$B$3*1,TRUE,FALSE)</f>
        <v>0</v>
      </c>
      <c r="H115" s="4"/>
      <c r="I115" s="1">
        <f>COUNTIFS($C$1:C115,C115)</f>
        <v>5</v>
      </c>
    </row>
    <row r="116" spans="3:9">
      <c r="C116" s="4">
        <f t="shared" si="7"/>
        <v>6</v>
      </c>
      <c r="D116" s="4" t="s">
        <v>576</v>
      </c>
      <c r="E116" s="4" t="s">
        <v>577</v>
      </c>
      <c r="F116" s="7" t="str">
        <f>IF(IF(C116&lt;='Hoone üldandmed'!$B$3*1,TRUE,FALSE),C116,"")</f>
        <v/>
      </c>
      <c r="G116" s="7" t="b">
        <f>IF(C116&lt;='Hoone üldandmed'!$B$3*1,TRUE,FALSE)</f>
        <v>0</v>
      </c>
      <c r="H116" s="4"/>
      <c r="I116" s="1">
        <f>COUNTIFS($C$1:C116,C116)</f>
        <v>6</v>
      </c>
    </row>
    <row r="117" spans="3:9">
      <c r="C117" s="4">
        <f t="shared" ref="C117:C126" si="8">C107+1</f>
        <v>6</v>
      </c>
      <c r="D117" s="4" t="s">
        <v>580</v>
      </c>
      <c r="E117" s="4" t="str">
        <f>IF(E107=0,"",E107)</f>
        <v/>
      </c>
      <c r="F117" s="7" t="str">
        <f>IF(IF(C117&lt;='Hoone üldandmed'!$B$3*1,TRUE,FALSE),C117,"")</f>
        <v/>
      </c>
      <c r="G117" s="7" t="b">
        <f>IF(C117&lt;='Hoone üldandmed'!$B$3*1,TRUE,FALSE)</f>
        <v>0</v>
      </c>
      <c r="H117" s="4"/>
      <c r="I117" s="1">
        <f>COUNTIFS($C$1:C117,C117)</f>
        <v>7</v>
      </c>
    </row>
    <row r="118" spans="3:9">
      <c r="C118" s="4">
        <f t="shared" si="8"/>
        <v>6</v>
      </c>
      <c r="D118" s="4" t="s">
        <v>581</v>
      </c>
      <c r="E118" s="4" t="str">
        <f>IF(E108=0,"",E108)</f>
        <v/>
      </c>
      <c r="F118" s="7" t="str">
        <f>IF(IF(C118&lt;='Hoone üldandmed'!$B$3*1,TRUE,FALSE),C118,"")</f>
        <v/>
      </c>
      <c r="G118" s="7" t="b">
        <f>IF(C118&lt;='Hoone üldandmed'!$B$3*1,TRUE,FALSE)</f>
        <v>0</v>
      </c>
      <c r="H118" s="4"/>
      <c r="I118" s="1">
        <f>COUNTIFS($C$1:C118,C118)</f>
        <v>8</v>
      </c>
    </row>
    <row r="119" spans="3:9">
      <c r="C119" s="4">
        <f t="shared" si="8"/>
        <v>6</v>
      </c>
      <c r="D119" s="4" t="s">
        <v>582</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583</v>
      </c>
      <c r="E120" s="4" t="s">
        <v>559</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563</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566</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569</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573</v>
      </c>
      <c r="E125" s="4" t="str">
        <f>IF(E115=0,"",E115)</f>
        <v/>
      </c>
      <c r="F125" s="7" t="str">
        <f>IF(IF(C125&lt;='Hoone üldandmed'!$B$3*1,TRUE,FALSE),C125,"")</f>
        <v/>
      </c>
      <c r="G125" s="7" t="b">
        <f>IF(C125&lt;='Hoone üldandmed'!$B$3*1,TRUE,FALSE)</f>
        <v>0</v>
      </c>
      <c r="H125" s="4"/>
      <c r="I125" s="1">
        <f>COUNTIFS($C$1:C125,C125)</f>
        <v>5</v>
      </c>
    </row>
    <row r="126" spans="3:9">
      <c r="C126" s="4">
        <f t="shared" si="8"/>
        <v>7</v>
      </c>
      <c r="D126" s="4" t="s">
        <v>576</v>
      </c>
      <c r="E126" s="4" t="s">
        <v>577</v>
      </c>
      <c r="F126" s="7" t="str">
        <f>IF(IF(C126&lt;='Hoone üldandmed'!$B$3*1,TRUE,FALSE),C126,"")</f>
        <v/>
      </c>
      <c r="G126" s="7" t="b">
        <f>IF(C126&lt;='Hoone üldandmed'!$B$3*1,TRUE,FALSE)</f>
        <v>0</v>
      </c>
      <c r="H126" s="4"/>
      <c r="I126" s="1">
        <f>COUNTIFS($C$1:C126,C126)</f>
        <v>6</v>
      </c>
    </row>
    <row r="127" spans="3:9">
      <c r="C127" s="4">
        <f t="shared" ref="C127:C136" si="9">C117+1</f>
        <v>7</v>
      </c>
      <c r="D127" s="4" t="s">
        <v>580</v>
      </c>
      <c r="E127" s="4" t="str">
        <f>IF(E117=0,"",E117)</f>
        <v/>
      </c>
      <c r="F127" s="7" t="str">
        <f>IF(IF(C127&lt;='Hoone üldandmed'!$B$3*1,TRUE,FALSE),C127,"")</f>
        <v/>
      </c>
      <c r="G127" s="7" t="b">
        <f>IF(C127&lt;='Hoone üldandmed'!$B$3*1,TRUE,FALSE)</f>
        <v>0</v>
      </c>
      <c r="H127" s="4"/>
      <c r="I127" s="1">
        <f>COUNTIFS($C$1:C127,C127)</f>
        <v>7</v>
      </c>
    </row>
    <row r="128" spans="3:9">
      <c r="C128" s="4">
        <f t="shared" si="9"/>
        <v>7</v>
      </c>
      <c r="D128" s="4" t="s">
        <v>581</v>
      </c>
      <c r="E128" s="4" t="str">
        <f>IF(E118=0,"",E118)</f>
        <v/>
      </c>
      <c r="F128" s="7" t="str">
        <f>IF(IF(C128&lt;='Hoone üldandmed'!$B$3*1,TRUE,FALSE),C128,"")</f>
        <v/>
      </c>
      <c r="G128" s="7" t="b">
        <f>IF(C128&lt;='Hoone üldandmed'!$B$3*1,TRUE,FALSE)</f>
        <v>0</v>
      </c>
      <c r="H128" s="4"/>
      <c r="I128" s="1">
        <f>COUNTIFS($C$1:C128,C128)</f>
        <v>8</v>
      </c>
    </row>
    <row r="129" spans="3:9">
      <c r="C129" s="4">
        <f t="shared" si="9"/>
        <v>7</v>
      </c>
      <c r="D129" s="4" t="s">
        <v>582</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583</v>
      </c>
      <c r="E130" s="4" t="s">
        <v>559</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563</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566</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569</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573</v>
      </c>
      <c r="E135" s="4" t="str">
        <f>IF(E125=0,"",E125)</f>
        <v/>
      </c>
      <c r="F135" s="7" t="str">
        <f>IF(IF(C135&lt;='Hoone üldandmed'!$B$3*1,TRUE,FALSE),C135,"")</f>
        <v/>
      </c>
      <c r="G135" s="7" t="b">
        <f>IF(C135&lt;='Hoone üldandmed'!$B$3*1,TRUE,FALSE)</f>
        <v>0</v>
      </c>
      <c r="H135" s="4"/>
      <c r="I135" s="1">
        <f>COUNTIFS($C$1:C135,C135)</f>
        <v>5</v>
      </c>
    </row>
    <row r="136" spans="3:9">
      <c r="C136" s="4">
        <f t="shared" si="9"/>
        <v>8</v>
      </c>
      <c r="D136" s="4" t="s">
        <v>576</v>
      </c>
      <c r="E136" s="4" t="s">
        <v>577</v>
      </c>
      <c r="F136" s="7" t="str">
        <f>IF(IF(C136&lt;='Hoone üldandmed'!$B$3*1,TRUE,FALSE),C136,"")</f>
        <v/>
      </c>
      <c r="G136" s="7" t="b">
        <f>IF(C136&lt;='Hoone üldandmed'!$B$3*1,TRUE,FALSE)</f>
        <v>0</v>
      </c>
      <c r="H136" s="4"/>
      <c r="I136" s="1">
        <f>COUNTIFS($C$1:C136,C136)</f>
        <v>6</v>
      </c>
    </row>
    <row r="137" spans="3:9">
      <c r="C137" s="4">
        <f t="shared" ref="C137:C146" si="10">C127+1</f>
        <v>8</v>
      </c>
      <c r="D137" s="4" t="s">
        <v>580</v>
      </c>
      <c r="E137" s="4" t="str">
        <f>IF(E127=0,"",E127)</f>
        <v/>
      </c>
      <c r="F137" s="7" t="str">
        <f>IF(IF(C137&lt;='Hoone üldandmed'!$B$3*1,TRUE,FALSE),C137,"")</f>
        <v/>
      </c>
      <c r="G137" s="7" t="b">
        <f>IF(C137&lt;='Hoone üldandmed'!$B$3*1,TRUE,FALSE)</f>
        <v>0</v>
      </c>
      <c r="H137" s="4"/>
      <c r="I137" s="1">
        <f>COUNTIFS($C$1:C137,C137)</f>
        <v>7</v>
      </c>
    </row>
    <row r="138" spans="3:9">
      <c r="C138" s="4">
        <f t="shared" si="10"/>
        <v>8</v>
      </c>
      <c r="D138" s="4" t="s">
        <v>581</v>
      </c>
      <c r="E138" s="4" t="str">
        <f>IF(E128=0,"",E128)</f>
        <v/>
      </c>
      <c r="F138" s="7" t="str">
        <f>IF(IF(C138&lt;='Hoone üldandmed'!$B$3*1,TRUE,FALSE),C138,"")</f>
        <v/>
      </c>
      <c r="G138" s="7" t="b">
        <f>IF(C138&lt;='Hoone üldandmed'!$B$3*1,TRUE,FALSE)</f>
        <v>0</v>
      </c>
      <c r="H138" s="4"/>
      <c r="I138" s="1">
        <f>COUNTIFS($C$1:C138,C138)</f>
        <v>8</v>
      </c>
    </row>
    <row r="139" spans="3:9">
      <c r="C139" s="4">
        <f t="shared" si="10"/>
        <v>8</v>
      </c>
      <c r="D139" s="4" t="s">
        <v>582</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583</v>
      </c>
      <c r="E140" s="4" t="s">
        <v>559</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563</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566</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569</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573</v>
      </c>
      <c r="E145" s="4" t="str">
        <f>IF(E135=0,"",E135)</f>
        <v/>
      </c>
      <c r="F145" s="7" t="str">
        <f>IF(IF(C145&lt;='Hoone üldandmed'!$B$3*1,TRUE,FALSE),C145,"")</f>
        <v/>
      </c>
      <c r="G145" s="7" t="b">
        <f>IF(C145&lt;='Hoone üldandmed'!$B$3*1,TRUE,FALSE)</f>
        <v>0</v>
      </c>
      <c r="H145" s="4"/>
      <c r="I145" s="1">
        <f>COUNTIFS($C$1:C145,C145)</f>
        <v>5</v>
      </c>
    </row>
    <row r="146" spans="3:9">
      <c r="C146" s="4">
        <f t="shared" si="10"/>
        <v>9</v>
      </c>
      <c r="D146" s="4" t="s">
        <v>576</v>
      </c>
      <c r="E146" s="4" t="s">
        <v>577</v>
      </c>
      <c r="F146" s="7" t="str">
        <f>IF(IF(C146&lt;='Hoone üldandmed'!$B$3*1,TRUE,FALSE),C146,"")</f>
        <v/>
      </c>
      <c r="G146" s="7" t="b">
        <f>IF(C146&lt;='Hoone üldandmed'!$B$3*1,TRUE,FALSE)</f>
        <v>0</v>
      </c>
      <c r="H146" s="4"/>
      <c r="I146" s="1">
        <f>COUNTIFS($C$1:C146,C146)</f>
        <v>6</v>
      </c>
    </row>
    <row r="147" spans="3:9">
      <c r="C147" s="4">
        <f t="shared" ref="C147:C156" si="11">C137+1</f>
        <v>9</v>
      </c>
      <c r="D147" s="4" t="s">
        <v>580</v>
      </c>
      <c r="E147" s="4" t="str">
        <f>IF(E137=0,"",E137)</f>
        <v/>
      </c>
      <c r="F147" s="7" t="str">
        <f>IF(IF(C147&lt;='Hoone üldandmed'!$B$3*1,TRUE,FALSE),C147,"")</f>
        <v/>
      </c>
      <c r="G147" s="7" t="b">
        <f>IF(C147&lt;='Hoone üldandmed'!$B$3*1,TRUE,FALSE)</f>
        <v>0</v>
      </c>
      <c r="H147" s="4"/>
      <c r="I147" s="1">
        <f>COUNTIFS($C$1:C147,C147)</f>
        <v>7</v>
      </c>
    </row>
    <row r="148" spans="3:9">
      <c r="C148" s="4">
        <f t="shared" si="11"/>
        <v>9</v>
      </c>
      <c r="D148" s="4" t="s">
        <v>581</v>
      </c>
      <c r="E148" s="4" t="str">
        <f>IF(E138=0,"",E138)</f>
        <v/>
      </c>
      <c r="F148" s="7" t="str">
        <f>IF(IF(C148&lt;='Hoone üldandmed'!$B$3*1,TRUE,FALSE),C148,"")</f>
        <v/>
      </c>
      <c r="G148" s="7" t="b">
        <f>IF(C148&lt;='Hoone üldandmed'!$B$3*1,TRUE,FALSE)</f>
        <v>0</v>
      </c>
      <c r="H148" s="4"/>
      <c r="I148" s="1">
        <f>COUNTIFS($C$1:C148,C148)</f>
        <v>8</v>
      </c>
    </row>
    <row r="149" spans="3:9">
      <c r="C149" s="4">
        <f t="shared" si="11"/>
        <v>9</v>
      </c>
      <c r="D149" s="4" t="s">
        <v>582</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583</v>
      </c>
      <c r="E150" s="4" t="s">
        <v>559</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563</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566</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569</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573</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576</v>
      </c>
      <c r="E156" s="4" t="s">
        <v>577</v>
      </c>
      <c r="F156" s="7" t="str">
        <f>IF(IF(C156&lt;='Hoone üldandmed'!$B$3*1,TRUE,FALSE),C156,"")</f>
        <v/>
      </c>
      <c r="G156" s="7" t="b">
        <f>IF(C156&lt;='Hoone üldandmed'!$B$3*1,TRUE,FALSE)</f>
        <v>0</v>
      </c>
      <c r="H156" s="4"/>
      <c r="I156" s="1">
        <f>COUNTIFS($C$1:C156,C156)</f>
        <v>6</v>
      </c>
    </row>
    <row r="157" spans="3:9">
      <c r="C157" s="4">
        <f t="shared" ref="C157:C166" si="12">C147+1</f>
        <v>10</v>
      </c>
      <c r="D157" s="4" t="s">
        <v>580</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581</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582</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583</v>
      </c>
      <c r="E160" s="4" t="s">
        <v>559</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563</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566</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569</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573</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576</v>
      </c>
      <c r="E166" s="4" t="s">
        <v>577</v>
      </c>
      <c r="F166" s="7" t="str">
        <f>IF(IF(C166&lt;='Hoone üldandmed'!$B$3*1,TRUE,FALSE),C166,"")</f>
        <v/>
      </c>
      <c r="G166" s="7" t="b">
        <f>IF(C166&lt;='Hoone üldandmed'!$B$3*1,TRUE,FALSE)</f>
        <v>0</v>
      </c>
      <c r="H166" s="4"/>
      <c r="I166" s="1">
        <f>COUNTIFS($C$1:C166,C166)</f>
        <v>6</v>
      </c>
    </row>
    <row r="167" spans="3:9">
      <c r="C167" s="4">
        <f t="shared" ref="C167:C176" si="13">C157+1</f>
        <v>11</v>
      </c>
      <c r="D167" s="4" t="s">
        <v>580</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581</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582</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583</v>
      </c>
      <c r="E170" s="4" t="s">
        <v>559</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563</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566</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569</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573</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576</v>
      </c>
      <c r="E176" s="4" t="s">
        <v>577</v>
      </c>
      <c r="F176" s="7" t="str">
        <f>IF(IF(C176&lt;='Hoone üldandmed'!$B$3*1,TRUE,FALSE),C176,"")</f>
        <v/>
      </c>
      <c r="G176" s="7" t="b">
        <f>IF(C176&lt;='Hoone üldandmed'!$B$3*1,TRUE,FALSE)</f>
        <v>0</v>
      </c>
      <c r="H176" s="4"/>
      <c r="I176" s="1">
        <f>COUNTIFS($C$1:C176,C176)</f>
        <v>6</v>
      </c>
    </row>
    <row r="177" spans="3:9">
      <c r="C177" s="4">
        <f t="shared" ref="C177:C186" si="14">C167+1</f>
        <v>12</v>
      </c>
      <c r="D177" s="4" t="s">
        <v>580</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581</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582</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583</v>
      </c>
      <c r="E180" s="4" t="s">
        <v>559</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563</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566</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569</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573</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576</v>
      </c>
      <c r="E186" s="4" t="s">
        <v>577</v>
      </c>
      <c r="F186" s="7" t="str">
        <f>IF(IF(C186&lt;='Hoone üldandmed'!$B$3*1,TRUE,FALSE),C186,"")</f>
        <v/>
      </c>
      <c r="G186" s="7" t="b">
        <f>IF(C186&lt;='Hoone üldandmed'!$B$3*1,TRUE,FALSE)</f>
        <v>0</v>
      </c>
      <c r="H186" s="4"/>
      <c r="I186" s="1">
        <f>COUNTIFS($C$1:C186,C186)</f>
        <v>6</v>
      </c>
    </row>
    <row r="187" spans="3:9">
      <c r="C187" s="4">
        <f t="shared" ref="C187:C196" si="15">C177+1</f>
        <v>13</v>
      </c>
      <c r="D187" s="4" t="s">
        <v>580</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581</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582</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583</v>
      </c>
      <c r="E190" s="4" t="s">
        <v>559</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563</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566</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569</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573</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576</v>
      </c>
      <c r="E196" s="4" t="s">
        <v>577</v>
      </c>
      <c r="F196" s="7" t="str">
        <f>IF(IF(C196&lt;='Hoone üldandmed'!$B$3*1,TRUE,FALSE),C196,"")</f>
        <v/>
      </c>
      <c r="G196" s="7" t="b">
        <f>IF(C196&lt;='Hoone üldandmed'!$B$3*1,TRUE,FALSE)</f>
        <v>0</v>
      </c>
      <c r="H196" s="4"/>
      <c r="I196" s="1">
        <f>COUNTIFS($C$1:C196,C196)</f>
        <v>6</v>
      </c>
    </row>
    <row r="197" spans="3:9">
      <c r="C197" s="4">
        <f t="shared" ref="C197:C206" si="16">C187+1</f>
        <v>14</v>
      </c>
      <c r="D197" s="4" t="s">
        <v>580</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581</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582</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583</v>
      </c>
      <c r="E200" s="4" t="s">
        <v>559</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563</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566</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569</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573</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576</v>
      </c>
      <c r="E206" s="4" t="s">
        <v>577</v>
      </c>
      <c r="F206" s="7" t="str">
        <f>IF(IF(C206&lt;='Hoone üldandmed'!$B$3*1,TRUE,FALSE),C206,"")</f>
        <v/>
      </c>
      <c r="G206" s="7" t="b">
        <f>IF(C206&lt;='Hoone üldandmed'!$B$3*1,TRUE,FALSE)</f>
        <v>0</v>
      </c>
      <c r="H206" s="4"/>
      <c r="I206" s="1">
        <f>COUNTIFS($C$1:C206,C206)</f>
        <v>6</v>
      </c>
    </row>
    <row r="207" spans="3:9">
      <c r="C207" s="4">
        <f t="shared" ref="C207:C216" si="17">C197+1</f>
        <v>15</v>
      </c>
      <c r="D207" s="4" t="s">
        <v>580</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581</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582</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583</v>
      </c>
      <c r="E210" s="4" t="s">
        <v>559</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563</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566</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569</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573</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576</v>
      </c>
      <c r="E216" s="4" t="s">
        <v>577</v>
      </c>
      <c r="F216" s="7" t="str">
        <f>IF(IF(C216&lt;='Hoone üldandmed'!$B$3*1,TRUE,FALSE),C216,"")</f>
        <v/>
      </c>
      <c r="G216" s="7" t="b">
        <f>IF(C216&lt;='Hoone üldandmed'!$B$3*1,TRUE,FALSE)</f>
        <v>0</v>
      </c>
      <c r="H216" s="4"/>
      <c r="I216" s="1">
        <f>COUNTIFS($C$1:C216,C216)</f>
        <v>6</v>
      </c>
    </row>
    <row r="217" spans="3:9">
      <c r="C217" s="4">
        <f t="shared" ref="C217:C226" si="18">C207+1</f>
        <v>16</v>
      </c>
      <c r="D217" s="4" t="s">
        <v>580</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581</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582</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583</v>
      </c>
      <c r="E220" s="4" t="s">
        <v>559</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563</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566</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569</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573</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576</v>
      </c>
      <c r="E226" s="4" t="s">
        <v>577</v>
      </c>
      <c r="F226" s="7" t="str">
        <f>IF(IF(C226&lt;='Hoone üldandmed'!$B$3*1,TRUE,FALSE),C226,"")</f>
        <v/>
      </c>
      <c r="G226" s="7" t="b">
        <f>IF(C226&lt;='Hoone üldandmed'!$B$3*1,TRUE,FALSE)</f>
        <v>0</v>
      </c>
      <c r="H226" s="4"/>
      <c r="I226" s="1">
        <f>COUNTIFS($C$1:C226,C226)</f>
        <v>6</v>
      </c>
    </row>
    <row r="227" spans="3:9">
      <c r="C227" s="4">
        <f t="shared" ref="C227:C236" si="19">C217+1</f>
        <v>17</v>
      </c>
      <c r="D227" s="4" t="s">
        <v>580</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581</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582</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583</v>
      </c>
      <c r="E230" s="4" t="s">
        <v>559</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563</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566</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569</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573</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576</v>
      </c>
      <c r="E236" s="4" t="s">
        <v>577</v>
      </c>
      <c r="F236" s="7" t="str">
        <f>IF(IF(C236&lt;='Hoone üldandmed'!$B$3*1,TRUE,FALSE),C236,"")</f>
        <v/>
      </c>
      <c r="G236" s="7" t="b">
        <f>IF(C236&lt;='Hoone üldandmed'!$B$3*1,TRUE,FALSE)</f>
        <v>0</v>
      </c>
      <c r="H236" s="4"/>
      <c r="I236" s="1">
        <f>COUNTIFS($C$1:C236,C236)</f>
        <v>6</v>
      </c>
    </row>
    <row r="237" spans="3:9">
      <c r="C237" s="4">
        <f t="shared" ref="C237:C246" si="20">C227+1</f>
        <v>18</v>
      </c>
      <c r="D237" s="4" t="s">
        <v>580</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581</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582</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583</v>
      </c>
      <c r="E240" s="4" t="s">
        <v>559</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563</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566</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569</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573</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576</v>
      </c>
      <c r="E246" s="4" t="s">
        <v>577</v>
      </c>
      <c r="F246" s="7" t="str">
        <f>IF(IF(C246&lt;='Hoone üldandmed'!$B$3*1,TRUE,FALSE),C246,"")</f>
        <v/>
      </c>
      <c r="G246" s="7" t="b">
        <f>IF(C246&lt;='Hoone üldandmed'!$B$3*1,TRUE,FALSE)</f>
        <v>0</v>
      </c>
      <c r="H246" s="4"/>
      <c r="I246" s="1">
        <f>COUNTIFS($C$1:C246,C246)</f>
        <v>6</v>
      </c>
    </row>
    <row r="247" spans="3:9">
      <c r="C247" s="4">
        <f t="shared" ref="C247:C256" si="21">C237+1</f>
        <v>19</v>
      </c>
      <c r="D247" s="4" t="s">
        <v>580</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581</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582</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583</v>
      </c>
      <c r="E250" s="4" t="s">
        <v>559</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563</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566</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569</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573</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576</v>
      </c>
      <c r="E256" s="4" t="s">
        <v>577</v>
      </c>
      <c r="F256" s="7" t="str">
        <f>IF(IF(C256&lt;='Hoone üldandmed'!$B$3*1,TRUE,FALSE),C256,"")</f>
        <v/>
      </c>
      <c r="G256" s="7" t="b">
        <f>IF(C256&lt;='Hoone üldandmed'!$B$3*1,TRUE,FALSE)</f>
        <v>0</v>
      </c>
      <c r="H256" s="4"/>
      <c r="I256" s="1">
        <f>COUNTIFS($C$1:C256,C256)</f>
        <v>6</v>
      </c>
    </row>
    <row r="257" spans="3:9">
      <c r="C257" s="4">
        <f>C247+1</f>
        <v>20</v>
      </c>
      <c r="D257" s="4" t="s">
        <v>580</v>
      </c>
      <c r="E257" s="4" t="str">
        <f>IF(E247=0,"",E247)</f>
        <v/>
      </c>
      <c r="F257" s="7" t="str">
        <f>IF(IF(C257&lt;='Hoone üldandmed'!$B$3*1,TRUE,FALSE),C257,"")</f>
        <v/>
      </c>
      <c r="G257" s="7" t="b">
        <f>IF(C257&lt;='Hoone üldandmed'!$B$3*1,TRUE,FALSE)</f>
        <v>0</v>
      </c>
      <c r="H257" s="4"/>
      <c r="I257" s="1">
        <f>COUNTIFS($C$1:C257,C257)</f>
        <v>7</v>
      </c>
    </row>
    <row r="258" spans="3:9">
      <c r="C258" s="4">
        <f>C248+1</f>
        <v>20</v>
      </c>
      <c r="D258" s="4" t="s">
        <v>581</v>
      </c>
      <c r="E258" s="4" t="str">
        <f>IF(E248=0,"",E248)</f>
        <v/>
      </c>
      <c r="F258" s="7" t="str">
        <f>IF(IF(C258&lt;='Hoone üldandmed'!$B$3*1,TRUE,FALSE),C258,"")</f>
        <v/>
      </c>
      <c r="G258" s="7" t="b">
        <f>IF(C258&lt;='Hoone üldandmed'!$B$3*1,TRUE,FALSE)</f>
        <v>0</v>
      </c>
      <c r="H258" s="4"/>
      <c r="I258" s="1">
        <f>COUNTIFS($C$1:C258,C258)</f>
        <v>8</v>
      </c>
    </row>
    <row r="259" spans="3:9">
      <c r="C259" s="4">
        <f>C249+1</f>
        <v>20</v>
      </c>
      <c r="D259" s="4" t="s">
        <v>582</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583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cols>
    <col min="1" max="1" width="42.7109375" style="1" customWidth="1"/>
    <col min="2" max="2" width="23.85546875" style="1" bestFit="1" customWidth="1"/>
  </cols>
  <sheetData>
    <row r="1" spans="1:2">
      <c r="A1" s="2" t="s">
        <v>461</v>
      </c>
      <c r="B1" s="2" t="s">
        <v>51</v>
      </c>
    </row>
    <row r="2" spans="1:2">
      <c r="A2" s="4" t="s">
        <v>73</v>
      </c>
      <c r="B2" s="4" t="s">
        <v>463</v>
      </c>
    </row>
    <row r="3" spans="1:2">
      <c r="A3" s="4" t="s">
        <v>73</v>
      </c>
      <c r="B3" s="4" t="s">
        <v>400</v>
      </c>
    </row>
    <row r="4" spans="1:2">
      <c r="A4" s="4" t="s">
        <v>73</v>
      </c>
      <c r="B4" s="4" t="s">
        <v>74</v>
      </c>
    </row>
    <row r="5" spans="1:2">
      <c r="A5" s="4" t="s">
        <v>64</v>
      </c>
      <c r="B5" s="4" t="s">
        <v>464</v>
      </c>
    </row>
    <row r="6" spans="1:2">
      <c r="A6" s="4" t="s">
        <v>64</v>
      </c>
      <c r="B6" s="4" t="s">
        <v>465</v>
      </c>
    </row>
    <row r="7" spans="1:2">
      <c r="A7" s="4" t="s">
        <v>64</v>
      </c>
      <c r="B7" s="4" t="s">
        <v>466</v>
      </c>
    </row>
    <row r="8" spans="1:2">
      <c r="A8" s="4" t="s">
        <v>64</v>
      </c>
      <c r="B8" s="4" t="s">
        <v>108</v>
      </c>
    </row>
    <row r="9" spans="1:2">
      <c r="A9" s="4" t="s">
        <v>64</v>
      </c>
      <c r="B9" s="4" t="s">
        <v>467</v>
      </c>
    </row>
    <row r="10" spans="1:2">
      <c r="A10" s="4" t="s">
        <v>64</v>
      </c>
      <c r="B10" s="4" t="s">
        <v>468</v>
      </c>
    </row>
    <row r="11" spans="1:2">
      <c r="A11" s="4" t="s">
        <v>64</v>
      </c>
      <c r="B11" s="4" t="s">
        <v>68</v>
      </c>
    </row>
    <row r="12" spans="1:2">
      <c r="A12" s="4" t="s">
        <v>64</v>
      </c>
      <c r="B12" s="4" t="s">
        <v>161</v>
      </c>
    </row>
    <row r="13" spans="1:2">
      <c r="A13" s="4" t="s">
        <v>64</v>
      </c>
      <c r="B13" s="4" t="s">
        <v>469</v>
      </c>
    </row>
    <row r="14" spans="1:2">
      <c r="A14" s="4" t="s">
        <v>64</v>
      </c>
      <c r="B14" s="4" t="s">
        <v>470</v>
      </c>
    </row>
    <row r="15" spans="1:2">
      <c r="A15" s="4" t="s">
        <v>64</v>
      </c>
      <c r="B15" s="4" t="s">
        <v>471</v>
      </c>
    </row>
    <row r="16" spans="1:2">
      <c r="A16" s="4" t="s">
        <v>64</v>
      </c>
      <c r="B16" s="4" t="s">
        <v>472</v>
      </c>
    </row>
    <row r="17" spans="1:2">
      <c r="A17" s="4" t="s">
        <v>64</v>
      </c>
      <c r="B17" s="4" t="s">
        <v>473</v>
      </c>
    </row>
    <row r="18" spans="1:2">
      <c r="A18" s="4" t="s">
        <v>64</v>
      </c>
      <c r="B18" s="4" t="s">
        <v>474</v>
      </c>
    </row>
    <row r="19" spans="1:2">
      <c r="A19" s="4" t="s">
        <v>64</v>
      </c>
      <c r="B19" s="4" t="s">
        <v>65</v>
      </c>
    </row>
    <row r="20" spans="1:2">
      <c r="A20" s="4" t="s">
        <v>64</v>
      </c>
      <c r="B20" s="4" t="s">
        <v>475</v>
      </c>
    </row>
    <row r="21" spans="1:2">
      <c r="A21" s="4" t="s">
        <v>64</v>
      </c>
      <c r="B21" s="4" t="s">
        <v>476</v>
      </c>
    </row>
    <row r="22" spans="1:2">
      <c r="A22" s="4" t="s">
        <v>64</v>
      </c>
      <c r="B22" s="4" t="s">
        <v>477</v>
      </c>
    </row>
    <row r="23" spans="1:2">
      <c r="A23" s="4" t="s">
        <v>64</v>
      </c>
      <c r="B23" s="4" t="s">
        <v>326</v>
      </c>
    </row>
    <row r="24" spans="1:2">
      <c r="A24" s="4" t="s">
        <v>64</v>
      </c>
      <c r="B24" s="4" t="s">
        <v>478</v>
      </c>
    </row>
    <row r="25" spans="1:2">
      <c r="A25" s="4" t="s">
        <v>80</v>
      </c>
      <c r="B25" s="4" t="s">
        <v>164</v>
      </c>
    </row>
    <row r="26" spans="1:2">
      <c r="A26" s="4" t="s">
        <v>80</v>
      </c>
      <c r="B26" s="4" t="s">
        <v>117</v>
      </c>
    </row>
    <row r="27" spans="1:2">
      <c r="A27" s="4" t="s">
        <v>80</v>
      </c>
      <c r="B27" s="4" t="s">
        <v>81</v>
      </c>
    </row>
    <row r="28" spans="1:2">
      <c r="A28" s="4" t="s">
        <v>60</v>
      </c>
      <c r="B28" s="4" t="s">
        <v>77</v>
      </c>
    </row>
    <row r="29" spans="1:2">
      <c r="A29" s="4" t="s">
        <v>60</v>
      </c>
      <c r="B29" s="4" t="s">
        <v>387</v>
      </c>
    </row>
    <row r="30" spans="1:2">
      <c r="A30" s="4" t="s">
        <v>60</v>
      </c>
      <c r="B30" s="4" t="s">
        <v>140</v>
      </c>
    </row>
    <row r="31" spans="1:2">
      <c r="A31" s="4" t="s">
        <v>60</v>
      </c>
      <c r="B31" s="4" t="s">
        <v>479</v>
      </c>
    </row>
    <row r="32" spans="1:2">
      <c r="A32" s="4" t="s">
        <v>60</v>
      </c>
      <c r="B32" s="4" t="s">
        <v>481</v>
      </c>
    </row>
    <row r="33" spans="1:2">
      <c r="A33" s="4" t="s">
        <v>60</v>
      </c>
      <c r="B33" s="4" t="s">
        <v>483</v>
      </c>
    </row>
    <row r="34" spans="1:2">
      <c r="A34" s="4" t="s">
        <v>60</v>
      </c>
      <c r="B34" s="4" t="s">
        <v>484</v>
      </c>
    </row>
    <row r="35" spans="1:2">
      <c r="A35" s="4" t="s">
        <v>60</v>
      </c>
      <c r="B35" s="4" t="s">
        <v>121</v>
      </c>
    </row>
    <row r="36" spans="1:2">
      <c r="A36" s="4" t="s">
        <v>60</v>
      </c>
      <c r="B36" s="4" t="s">
        <v>485</v>
      </c>
    </row>
    <row r="37" spans="1:2">
      <c r="A37" s="4" t="s">
        <v>60</v>
      </c>
      <c r="B37" s="4" t="s">
        <v>230</v>
      </c>
    </row>
    <row r="38" spans="1:2">
      <c r="A38" s="4" t="s">
        <v>60</v>
      </c>
      <c r="B38" s="4" t="s">
        <v>61</v>
      </c>
    </row>
    <row r="39" spans="1:2">
      <c r="A39" s="4" t="s">
        <v>60</v>
      </c>
      <c r="B39" s="4" t="s">
        <v>494</v>
      </c>
    </row>
    <row r="40" spans="1:2">
      <c r="A40" s="4" t="s">
        <v>60</v>
      </c>
      <c r="B40" s="4" t="s">
        <v>95</v>
      </c>
    </row>
    <row r="41" spans="1:2">
      <c r="A41" s="4" t="s">
        <v>60</v>
      </c>
      <c r="B41" s="4" t="s">
        <v>497</v>
      </c>
    </row>
    <row r="42" spans="1:2">
      <c r="A42" s="4" t="s">
        <v>60</v>
      </c>
      <c r="B42" s="4" t="s">
        <v>498</v>
      </c>
    </row>
    <row r="43" spans="1:2">
      <c r="A43" s="4" t="s">
        <v>60</v>
      </c>
      <c r="B43" s="5" t="s">
        <v>500</v>
      </c>
    </row>
    <row r="44" spans="1:2">
      <c r="A44" s="4" t="s">
        <v>60</v>
      </c>
      <c r="B44" s="4" t="s">
        <v>91</v>
      </c>
    </row>
    <row r="45" spans="1:2">
      <c r="A45" s="4" t="s">
        <v>60</v>
      </c>
      <c r="B45" s="4" t="s">
        <v>501</v>
      </c>
    </row>
    <row r="46" spans="1:2">
      <c r="A46" s="4" t="s">
        <v>60</v>
      </c>
      <c r="B46" s="4" t="s">
        <v>504</v>
      </c>
    </row>
    <row r="47" spans="1:2">
      <c r="A47" s="4" t="s">
        <v>60</v>
      </c>
      <c r="B47" s="4" t="s">
        <v>505</v>
      </c>
    </row>
    <row r="48" spans="1:2">
      <c r="A48" s="4" t="s">
        <v>60</v>
      </c>
      <c r="B48" s="4" t="s">
        <v>506</v>
      </c>
    </row>
    <row r="49" spans="1:2">
      <c r="A49" s="4" t="s">
        <v>60</v>
      </c>
      <c r="B49" s="4" t="s">
        <v>508</v>
      </c>
    </row>
    <row r="50" spans="1:2">
      <c r="A50" s="4" t="s">
        <v>60</v>
      </c>
      <c r="B50" s="4" t="s">
        <v>509</v>
      </c>
    </row>
    <row r="51" spans="1:2">
      <c r="A51" s="4" t="s">
        <v>60</v>
      </c>
      <c r="B51" s="4" t="s">
        <v>98</v>
      </c>
    </row>
    <row r="52" spans="1:2">
      <c r="A52" s="4" t="s">
        <v>60</v>
      </c>
      <c r="B52" s="4" t="s">
        <v>144</v>
      </c>
    </row>
    <row r="53" spans="1:2">
      <c r="A53" s="4" t="s">
        <v>60</v>
      </c>
      <c r="B53" s="5" t="s">
        <v>510</v>
      </c>
    </row>
    <row r="54" spans="1:2">
      <c r="A54" s="4" t="s">
        <v>60</v>
      </c>
      <c r="B54" s="4" t="s">
        <v>512</v>
      </c>
    </row>
    <row r="55" spans="1:2">
      <c r="A55" s="4" t="s">
        <v>60</v>
      </c>
      <c r="B55" s="5" t="s">
        <v>514</v>
      </c>
    </row>
    <row r="56" spans="1:2">
      <c r="A56" s="4" t="s">
        <v>60</v>
      </c>
      <c r="B56" s="4" t="s">
        <v>516</v>
      </c>
    </row>
    <row r="57" spans="1:2">
      <c r="A57" s="4" t="s">
        <v>60</v>
      </c>
      <c r="B57" s="4" t="s">
        <v>175</v>
      </c>
    </row>
    <row r="58" spans="1:2">
      <c r="A58" s="4" t="s">
        <v>60</v>
      </c>
      <c r="B58" s="4" t="s">
        <v>517</v>
      </c>
    </row>
    <row r="59" spans="1:2">
      <c r="A59" s="4" t="s">
        <v>60</v>
      </c>
      <c r="B59" s="4" t="s">
        <v>518</v>
      </c>
    </row>
    <row r="60" spans="1:2">
      <c r="A60" s="4" t="s">
        <v>60</v>
      </c>
      <c r="B60" s="4" t="s">
        <v>519</v>
      </c>
    </row>
    <row r="61" spans="1:2">
      <c r="A61" s="4" t="s">
        <v>60</v>
      </c>
      <c r="B61" s="4" t="s">
        <v>521</v>
      </c>
    </row>
    <row r="62" spans="1:2">
      <c r="A62" s="4" t="s">
        <v>60</v>
      </c>
      <c r="B62" s="4" t="s">
        <v>523</v>
      </c>
    </row>
    <row r="63" spans="1:2">
      <c r="A63" s="4" t="s">
        <v>60</v>
      </c>
      <c r="B63" s="4" t="s">
        <v>525</v>
      </c>
    </row>
    <row r="64" spans="1:2">
      <c r="A64" s="4" t="s">
        <v>60</v>
      </c>
      <c r="B64" s="4" t="s">
        <v>134</v>
      </c>
    </row>
    <row r="65" spans="1:2">
      <c r="A65" s="4" t="s">
        <v>60</v>
      </c>
      <c r="B65" s="4" t="s">
        <v>526</v>
      </c>
    </row>
    <row r="66" spans="1:2">
      <c r="A66" s="4" t="s">
        <v>60</v>
      </c>
      <c r="B66" s="4" t="s">
        <v>88</v>
      </c>
    </row>
    <row r="67" spans="1:2">
      <c r="A67" s="4" t="s">
        <v>60</v>
      </c>
      <c r="B67" s="4" t="s">
        <v>528</v>
      </c>
    </row>
    <row r="68" spans="1:2">
      <c r="A68" s="4" t="s">
        <v>60</v>
      </c>
      <c r="B68" s="4" t="s">
        <v>114</v>
      </c>
    </row>
    <row r="69" spans="1:2">
      <c r="A69" s="4" t="s">
        <v>60</v>
      </c>
      <c r="B69" s="4" t="s">
        <v>211</v>
      </c>
    </row>
    <row r="70" spans="1:2">
      <c r="A70" s="4" t="s">
        <v>60</v>
      </c>
      <c r="B70" s="4" t="s">
        <v>531</v>
      </c>
    </row>
    <row r="71" spans="1:2">
      <c r="A71" s="4" t="s">
        <v>60</v>
      </c>
      <c r="B71" s="4" t="s">
        <v>532</v>
      </c>
    </row>
    <row r="72" spans="1:2">
      <c r="A72" s="4" t="s">
        <v>60</v>
      </c>
      <c r="B72" s="4" t="s">
        <v>534</v>
      </c>
    </row>
    <row r="73" spans="1:2">
      <c r="A73" s="4" t="s">
        <v>60</v>
      </c>
      <c r="B73" s="4" t="s">
        <v>111</v>
      </c>
    </row>
    <row r="74" spans="1:2">
      <c r="A74" s="4" t="s">
        <v>60</v>
      </c>
      <c r="B74" s="4" t="s">
        <v>535</v>
      </c>
    </row>
    <row r="75" spans="1:2">
      <c r="A75" s="4" t="s">
        <v>60</v>
      </c>
      <c r="B75" s="4" t="s">
        <v>537</v>
      </c>
    </row>
    <row r="76" spans="1:2">
      <c r="A76" s="4" t="s">
        <v>60</v>
      </c>
      <c r="B76" s="4" t="s">
        <v>539</v>
      </c>
    </row>
    <row r="77" spans="1:2">
      <c r="A77" s="4" t="s">
        <v>60</v>
      </c>
      <c r="B77" s="4" t="s">
        <v>322</v>
      </c>
    </row>
    <row r="78" spans="1:2">
      <c r="A78" s="4" t="s">
        <v>60</v>
      </c>
      <c r="B78" s="4" t="s">
        <v>540</v>
      </c>
    </row>
    <row r="79" spans="1:2">
      <c r="A79" s="4" t="s">
        <v>60</v>
      </c>
      <c r="B79" s="4" t="s">
        <v>542</v>
      </c>
    </row>
    <row r="80" spans="1:2">
      <c r="A80" s="4" t="s">
        <v>60</v>
      </c>
      <c r="B80" s="4" t="s">
        <v>543</v>
      </c>
    </row>
    <row r="81" spans="1:2">
      <c r="A81" s="4" t="s">
        <v>60</v>
      </c>
      <c r="B81" s="4" t="s">
        <v>545</v>
      </c>
    </row>
    <row r="82" spans="1:2">
      <c r="A82" s="4" t="s">
        <v>60</v>
      </c>
      <c r="B82" s="4" t="s">
        <v>547</v>
      </c>
    </row>
    <row r="83" spans="1:2">
      <c r="A83" s="4" t="s">
        <v>60</v>
      </c>
      <c r="B83" s="4" t="s">
        <v>548</v>
      </c>
    </row>
    <row r="84" spans="1:2">
      <c r="A84" s="4" t="s">
        <v>60</v>
      </c>
      <c r="B84" s="4" t="s">
        <v>550</v>
      </c>
    </row>
    <row r="85" spans="1:2">
      <c r="A85" s="4" t="s">
        <v>60</v>
      </c>
      <c r="B85" s="4" t="s">
        <v>551</v>
      </c>
    </row>
    <row r="86" spans="1:2">
      <c r="A86" s="4" t="s">
        <v>60</v>
      </c>
      <c r="B86" s="4" t="s">
        <v>85</v>
      </c>
    </row>
    <row r="87" spans="1:2">
      <c r="A87" s="4" t="s">
        <v>60</v>
      </c>
      <c r="B87" s="4" t="s">
        <v>552</v>
      </c>
    </row>
    <row r="88" spans="1:2">
      <c r="A88" s="4" t="s">
        <v>60</v>
      </c>
      <c r="B88" s="4" t="s">
        <v>554</v>
      </c>
    </row>
    <row r="89" spans="1:2">
      <c r="A89" s="4" t="s">
        <v>60</v>
      </c>
      <c r="B89" s="4" t="s">
        <v>555</v>
      </c>
    </row>
    <row r="90" spans="1:2">
      <c r="A90" s="4" t="s">
        <v>60</v>
      </c>
      <c r="B90" s="4" t="s">
        <v>557</v>
      </c>
    </row>
    <row r="91" spans="1:2">
      <c r="A91" s="4" t="s">
        <v>60</v>
      </c>
      <c r="B91" s="4" t="s">
        <v>125</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5F25KTUSNP4X-205032580-157536</_dlc_DocId>
    <_dlc_DocIdUrl xmlns="d65e48b5-f38d-431e-9b4f-47403bf4583f">
      <Url>https://rkas.sharepoint.com/Kliendisuhted/_layouts/15/DocIdRedir.aspx?ID=5F25KTUSNP4X-205032580-157536</Url>
      <Description>5F25KTUSNP4X-205032580-157536</Description>
    </_dlc_DocIdUrl>
    <lcf76f155ced4ddcb4097134ff3c332f xmlns="a4634551-c501-4e5e-ac96-dde1e0c9b2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6255BB-B421-4145-87D6-D5EF22A56456}"/>
</file>

<file path=customXml/itemProps2.xml><?xml version="1.0" encoding="utf-8"?>
<ds:datastoreItem xmlns:ds="http://schemas.openxmlformats.org/officeDocument/2006/customXml" ds:itemID="{2223DAC8-EC9A-47DE-8DAA-FAF9FAB2B75A}"/>
</file>

<file path=customXml/itemProps3.xml><?xml version="1.0" encoding="utf-8"?>
<ds:datastoreItem xmlns:ds="http://schemas.openxmlformats.org/officeDocument/2006/customXml" ds:itemID="{743DECFF-ADBC-424C-A759-3D5B2C6264CD}"/>
</file>

<file path=customXml/itemProps4.xml><?xml version="1.0" encoding="utf-8"?>
<ds:datastoreItem xmlns:ds="http://schemas.openxmlformats.org/officeDocument/2006/customXml" ds:itemID="{3A37FBB9-B607-4A29-BEFF-6A27D1088BC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Tom Lettner</cp:lastModifiedBy>
  <cp:revision/>
  <dcterms:created xsi:type="dcterms:W3CDTF">2014-12-29T14:35:11Z</dcterms:created>
  <dcterms:modified xsi:type="dcterms:W3CDTF">2024-07-25T09:15:20Z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fe904fcb-aa90-4a67-ac61-ef71005a3a91</vt:lpwstr>
  </property>
</Properties>
</file>